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5725"/>
</workbook>
</file>

<file path=xl/calcChain.xml><?xml version="1.0" encoding="utf-8"?>
<calcChain xmlns="http://schemas.openxmlformats.org/spreadsheetml/2006/main">
  <c r="H665" i="1"/>
  <c r="H664"/>
  <c r="G663"/>
  <c r="H657"/>
  <c r="E657"/>
  <c r="H656"/>
  <c r="F656" s="1"/>
  <c r="E656"/>
  <c r="H654"/>
  <c r="F654" s="1"/>
  <c r="E654"/>
  <c r="H652"/>
  <c r="E652"/>
  <c r="H651"/>
  <c r="F651" s="1"/>
  <c r="E651"/>
  <c r="C651" s="1"/>
  <c r="F650"/>
  <c r="D650"/>
  <c r="C650" s="1"/>
  <c r="H649"/>
  <c r="F649" s="1"/>
  <c r="E649"/>
  <c r="C649" s="1"/>
  <c r="F648"/>
  <c r="C648"/>
  <c r="F647"/>
  <c r="E647"/>
  <c r="C647" s="1"/>
  <c r="F646"/>
  <c r="C646"/>
  <c r="H634"/>
  <c r="E634"/>
  <c r="E638" s="1"/>
  <c r="E662" s="1"/>
  <c r="C662" s="1"/>
  <c r="H633"/>
  <c r="H638" s="1"/>
  <c r="G633"/>
  <c r="G638" s="1"/>
  <c r="G661" s="1"/>
  <c r="F661" s="1"/>
  <c r="D633"/>
  <c r="D638" s="1"/>
  <c r="H632"/>
  <c r="F632" s="1"/>
  <c r="E632"/>
  <c r="H631"/>
  <c r="G631"/>
  <c r="D631"/>
  <c r="H630"/>
  <c r="F630" s="1"/>
  <c r="E630"/>
  <c r="C630" s="1"/>
  <c r="H629"/>
  <c r="F629" s="1"/>
  <c r="E629"/>
  <c r="C629" s="1"/>
  <c r="H628"/>
  <c r="F628" s="1"/>
  <c r="E628"/>
  <c r="C628" s="1"/>
  <c r="H627"/>
  <c r="F627" s="1"/>
  <c r="E627"/>
  <c r="C627" s="1"/>
  <c r="H626"/>
  <c r="F626" s="1"/>
  <c r="E626"/>
  <c r="C626" s="1"/>
  <c r="H625"/>
  <c r="F625" s="1"/>
  <c r="E625"/>
  <c r="H624"/>
  <c r="G624"/>
  <c r="H623"/>
  <c r="F623" s="1"/>
  <c r="E623"/>
  <c r="C623" s="1"/>
  <c r="H622"/>
  <c r="F622" s="1"/>
  <c r="E622"/>
  <c r="C622" s="1"/>
  <c r="H621"/>
  <c r="F621" s="1"/>
  <c r="E621"/>
  <c r="C621" s="1"/>
  <c r="H620"/>
  <c r="F620" s="1"/>
  <c r="E620"/>
  <c r="C620" s="1"/>
  <c r="F619"/>
  <c r="C619"/>
  <c r="H618"/>
  <c r="F618" s="1"/>
  <c r="E618"/>
  <c r="C618" s="1"/>
  <c r="H617"/>
  <c r="G617"/>
  <c r="D617"/>
  <c r="F616"/>
  <c r="C616"/>
  <c r="F615"/>
  <c r="C615"/>
  <c r="F614"/>
  <c r="C614"/>
  <c r="F613"/>
  <c r="C613"/>
  <c r="H612"/>
  <c r="F612"/>
  <c r="C612"/>
  <c r="F611"/>
  <c r="C611"/>
  <c r="H610"/>
  <c r="F610" s="1"/>
  <c r="E610"/>
  <c r="F609"/>
  <c r="C609"/>
  <c r="F608"/>
  <c r="C608"/>
  <c r="F607"/>
  <c r="C607"/>
  <c r="F606"/>
  <c r="C606"/>
  <c r="G605"/>
  <c r="D605"/>
  <c r="G604"/>
  <c r="D604"/>
  <c r="F603"/>
  <c r="C603"/>
  <c r="F602"/>
  <c r="C602"/>
  <c r="F601"/>
  <c r="C601"/>
  <c r="G600"/>
  <c r="D600"/>
  <c r="F599"/>
  <c r="C599"/>
  <c r="F598"/>
  <c r="C598"/>
  <c r="G597"/>
  <c r="F597" s="1"/>
  <c r="D597"/>
  <c r="C597" s="1"/>
  <c r="F596"/>
  <c r="C596"/>
  <c r="F595"/>
  <c r="C595"/>
  <c r="F594"/>
  <c r="C594"/>
  <c r="F593"/>
  <c r="C593"/>
  <c r="H592"/>
  <c r="F592" s="1"/>
  <c r="E592"/>
  <c r="E582" s="1"/>
  <c r="F591"/>
  <c r="C591"/>
  <c r="F590"/>
  <c r="C590"/>
  <c r="F589"/>
  <c r="C589"/>
  <c r="F588"/>
  <c r="C588"/>
  <c r="F587"/>
  <c r="C587"/>
  <c r="F586"/>
  <c r="C586"/>
  <c r="F585"/>
  <c r="C585"/>
  <c r="H584"/>
  <c r="E584"/>
  <c r="H583"/>
  <c r="G583"/>
  <c r="E583"/>
  <c r="D583"/>
  <c r="H582"/>
  <c r="G582"/>
  <c r="D582"/>
  <c r="H581"/>
  <c r="G581"/>
  <c r="E581"/>
  <c r="D581"/>
  <c r="F580"/>
  <c r="C580"/>
  <c r="F579"/>
  <c r="C579"/>
  <c r="G578"/>
  <c r="D578"/>
  <c r="F577"/>
  <c r="C577"/>
  <c r="F576"/>
  <c r="C576"/>
  <c r="H575"/>
  <c r="F575" s="1"/>
  <c r="E575"/>
  <c r="H574"/>
  <c r="G574"/>
  <c r="D574"/>
  <c r="H573"/>
  <c r="G573"/>
  <c r="E573"/>
  <c r="D573"/>
  <c r="H572"/>
  <c r="G572"/>
  <c r="E572"/>
  <c r="D572"/>
  <c r="F571"/>
  <c r="C571"/>
  <c r="G570"/>
  <c r="D570"/>
  <c r="H569"/>
  <c r="G569"/>
  <c r="F569"/>
  <c r="E569"/>
  <c r="D569"/>
  <c r="C569" s="1"/>
  <c r="G568"/>
  <c r="D568"/>
  <c r="G567"/>
  <c r="D567"/>
  <c r="C567" s="1"/>
  <c r="F566"/>
  <c r="C566"/>
  <c r="G565"/>
  <c r="E565"/>
  <c r="D565"/>
  <c r="H564"/>
  <c r="G564"/>
  <c r="F564" s="1"/>
  <c r="E564"/>
  <c r="D564"/>
  <c r="G563"/>
  <c r="D563"/>
  <c r="H562"/>
  <c r="G562"/>
  <c r="E562"/>
  <c r="D562"/>
  <c r="H561"/>
  <c r="G561"/>
  <c r="F561"/>
  <c r="E561"/>
  <c r="D561"/>
  <c r="C561" s="1"/>
  <c r="H560"/>
  <c r="G560"/>
  <c r="F560" s="1"/>
  <c r="E560"/>
  <c r="D560"/>
  <c r="F558"/>
  <c r="C558"/>
  <c r="F557"/>
  <c r="C557"/>
  <c r="F556"/>
  <c r="C556"/>
  <c r="F555"/>
  <c r="C555"/>
  <c r="G554"/>
  <c r="F554" s="1"/>
  <c r="D554"/>
  <c r="C554" s="1"/>
  <c r="F553"/>
  <c r="C553"/>
  <c r="G552"/>
  <c r="F552" s="1"/>
  <c r="D552"/>
  <c r="C552" s="1"/>
  <c r="G551"/>
  <c r="F551" s="1"/>
  <c r="E551"/>
  <c r="C551" s="1"/>
  <c r="G550"/>
  <c r="F550" s="1"/>
  <c r="E550"/>
  <c r="D550"/>
  <c r="G549"/>
  <c r="F549" s="1"/>
  <c r="E549"/>
  <c r="D549"/>
  <c r="G548"/>
  <c r="F548" s="1"/>
  <c r="E548"/>
  <c r="D548"/>
  <c r="H547"/>
  <c r="F546"/>
  <c r="C546"/>
  <c r="F545"/>
  <c r="C545"/>
  <c r="F544"/>
  <c r="C544"/>
  <c r="F543"/>
  <c r="C543"/>
  <c r="F542"/>
  <c r="C542"/>
  <c r="F541"/>
  <c r="C541"/>
  <c r="F540"/>
  <c r="C540"/>
  <c r="F539"/>
  <c r="C539"/>
  <c r="F538"/>
  <c r="C538"/>
  <c r="F537"/>
  <c r="C537"/>
  <c r="F536"/>
  <c r="C536"/>
  <c r="F535"/>
  <c r="C535"/>
  <c r="F534"/>
  <c r="C534"/>
  <c r="G533"/>
  <c r="D533"/>
  <c r="G532"/>
  <c r="D532"/>
  <c r="G531"/>
  <c r="D531"/>
  <c r="F530"/>
  <c r="C530"/>
  <c r="F529"/>
  <c r="C529"/>
  <c r="F528"/>
  <c r="C528"/>
  <c r="G527"/>
  <c r="F527" s="1"/>
  <c r="D527"/>
  <c r="C527" s="1"/>
  <c r="F526"/>
  <c r="C526"/>
  <c r="H525"/>
  <c r="F525" s="1"/>
  <c r="E525"/>
  <c r="C525" s="1"/>
  <c r="H524"/>
  <c r="F524" s="1"/>
  <c r="E524"/>
  <c r="C524" s="1"/>
  <c r="H523"/>
  <c r="F523" s="1"/>
  <c r="E523"/>
  <c r="C523" s="1"/>
  <c r="H522"/>
  <c r="F522" s="1"/>
  <c r="E522"/>
  <c r="C522" s="1"/>
  <c r="F521"/>
  <c r="C521"/>
  <c r="F520"/>
  <c r="C520"/>
  <c r="F519"/>
  <c r="C519"/>
  <c r="H518"/>
  <c r="F518" s="1"/>
  <c r="E518"/>
  <c r="C518" s="1"/>
  <c r="F517"/>
  <c r="C517"/>
  <c r="F516"/>
  <c r="C516"/>
  <c r="F515"/>
  <c r="C515"/>
  <c r="F514"/>
  <c r="C514"/>
  <c r="F513"/>
  <c r="C513"/>
  <c r="F512"/>
  <c r="C512"/>
  <c r="H511"/>
  <c r="G511"/>
  <c r="E511"/>
  <c r="D511"/>
  <c r="H510"/>
  <c r="G510"/>
  <c r="D510"/>
  <c r="H509"/>
  <c r="G509"/>
  <c r="E509"/>
  <c r="D509"/>
  <c r="F508"/>
  <c r="C508"/>
  <c r="F507"/>
  <c r="C507"/>
  <c r="F506"/>
  <c r="C506"/>
  <c r="G505"/>
  <c r="D505"/>
  <c r="G504"/>
  <c r="D504"/>
  <c r="G503"/>
  <c r="D503"/>
  <c r="G502"/>
  <c r="D502"/>
  <c r="F501"/>
  <c r="C501"/>
  <c r="F500"/>
  <c r="C500"/>
  <c r="H499"/>
  <c r="G499"/>
  <c r="D499"/>
  <c r="H498"/>
  <c r="G498"/>
  <c r="E498"/>
  <c r="D498"/>
  <c r="H497"/>
  <c r="G497"/>
  <c r="E497"/>
  <c r="D497"/>
  <c r="H496"/>
  <c r="G496"/>
  <c r="E496"/>
  <c r="D496"/>
  <c r="G495"/>
  <c r="E495"/>
  <c r="D495"/>
  <c r="C495"/>
  <c r="H494"/>
  <c r="G494"/>
  <c r="F494" s="1"/>
  <c r="E494"/>
  <c r="D494"/>
  <c r="C494" s="1"/>
  <c r="H493"/>
  <c r="G493"/>
  <c r="E493"/>
  <c r="D493"/>
  <c r="C493" s="1"/>
  <c r="H492"/>
  <c r="G492"/>
  <c r="E492"/>
  <c r="D492"/>
  <c r="H491"/>
  <c r="G491"/>
  <c r="E491"/>
  <c r="D491"/>
  <c r="C491" s="1"/>
  <c r="F489"/>
  <c r="C489"/>
  <c r="F488"/>
  <c r="C488"/>
  <c r="F487"/>
  <c r="C487"/>
  <c r="F486"/>
  <c r="C486"/>
  <c r="F485"/>
  <c r="C485"/>
  <c r="F484"/>
  <c r="C484"/>
  <c r="F483"/>
  <c r="C483"/>
  <c r="F482"/>
  <c r="C482"/>
  <c r="F481"/>
  <c r="C481"/>
  <c r="F480"/>
  <c r="C480"/>
  <c r="F479"/>
  <c r="C479"/>
  <c r="F478"/>
  <c r="C478"/>
  <c r="F477"/>
  <c r="C477"/>
  <c r="F476"/>
  <c r="C476"/>
  <c r="G475"/>
  <c r="D475"/>
  <c r="G474"/>
  <c r="D474"/>
  <c r="G473"/>
  <c r="D473"/>
  <c r="G472"/>
  <c r="D472"/>
  <c r="F471"/>
  <c r="C471"/>
  <c r="F470"/>
  <c r="C470"/>
  <c r="F469"/>
  <c r="C469"/>
  <c r="F468"/>
  <c r="C468"/>
  <c r="F467"/>
  <c r="C467"/>
  <c r="F466"/>
  <c r="C466"/>
  <c r="G465"/>
  <c r="F465" s="1"/>
  <c r="D465"/>
  <c r="C465" s="1"/>
  <c r="F464"/>
  <c r="C464"/>
  <c r="F463"/>
  <c r="C463"/>
  <c r="F462"/>
  <c r="C462"/>
  <c r="F461"/>
  <c r="C461"/>
  <c r="F460"/>
  <c r="C460"/>
  <c r="F459"/>
  <c r="C459"/>
  <c r="F458"/>
  <c r="C458"/>
  <c r="G457"/>
  <c r="D457"/>
  <c r="G456"/>
  <c r="F456" s="1"/>
  <c r="D456"/>
  <c r="C456" s="1"/>
  <c r="F455"/>
  <c r="C455"/>
  <c r="F454"/>
  <c r="C454"/>
  <c r="F453"/>
  <c r="C453"/>
  <c r="F452"/>
  <c r="C452"/>
  <c r="F451"/>
  <c r="C451"/>
  <c r="F450"/>
  <c r="C450"/>
  <c r="F449"/>
  <c r="C449"/>
  <c r="F448"/>
  <c r="C448"/>
  <c r="F447"/>
  <c r="C447"/>
  <c r="F446"/>
  <c r="C446"/>
  <c r="F445"/>
  <c r="C445"/>
  <c r="F444"/>
  <c r="C444"/>
  <c r="F443"/>
  <c r="C443"/>
  <c r="F442"/>
  <c r="C442"/>
  <c r="F441"/>
  <c r="C441"/>
  <c r="F440"/>
  <c r="C440"/>
  <c r="F439"/>
  <c r="C439"/>
  <c r="G438"/>
  <c r="D438"/>
  <c r="G437"/>
  <c r="D437"/>
  <c r="G436"/>
  <c r="D436"/>
  <c r="G435"/>
  <c r="D435"/>
  <c r="G434"/>
  <c r="D434"/>
  <c r="F433"/>
  <c r="C433"/>
  <c r="F432"/>
  <c r="C432"/>
  <c r="F431"/>
  <c r="C431"/>
  <c r="G430"/>
  <c r="F430" s="1"/>
  <c r="D430"/>
  <c r="C430" s="1"/>
  <c r="F429"/>
  <c r="C429"/>
  <c r="F428"/>
  <c r="C428"/>
  <c r="F427"/>
  <c r="C427"/>
  <c r="F426"/>
  <c r="C426"/>
  <c r="F425"/>
  <c r="C425"/>
  <c r="F424"/>
  <c r="C424"/>
  <c r="F423"/>
  <c r="C423"/>
  <c r="F422"/>
  <c r="C422"/>
  <c r="F421"/>
  <c r="C421"/>
  <c r="F420"/>
  <c r="C420"/>
  <c r="F419"/>
  <c r="C419"/>
  <c r="F418"/>
  <c r="C418"/>
  <c r="F417"/>
  <c r="C417"/>
  <c r="F416"/>
  <c r="C416"/>
  <c r="F415"/>
  <c r="C415"/>
  <c r="G414"/>
  <c r="D414"/>
  <c r="G413"/>
  <c r="D413"/>
  <c r="G412"/>
  <c r="D412"/>
  <c r="G411"/>
  <c r="D411"/>
  <c r="G410"/>
  <c r="D410"/>
  <c r="F409"/>
  <c r="C409"/>
  <c r="F408"/>
  <c r="C408"/>
  <c r="F407"/>
  <c r="C407"/>
  <c r="G406"/>
  <c r="F406" s="1"/>
  <c r="D406"/>
  <c r="C406" s="1"/>
  <c r="H405"/>
  <c r="G405"/>
  <c r="E405"/>
  <c r="D405"/>
  <c r="H404"/>
  <c r="G404"/>
  <c r="E404"/>
  <c r="D404"/>
  <c r="H403"/>
  <c r="G403"/>
  <c r="E403"/>
  <c r="D403"/>
  <c r="H402"/>
  <c r="G402"/>
  <c r="E402"/>
  <c r="D402"/>
  <c r="C402"/>
  <c r="H401"/>
  <c r="G401"/>
  <c r="E401"/>
  <c r="D401"/>
  <c r="C401" s="1"/>
  <c r="G400"/>
  <c r="F400" s="1"/>
  <c r="C400"/>
  <c r="H399"/>
  <c r="G399"/>
  <c r="F399" s="1"/>
  <c r="E399"/>
  <c r="D399"/>
  <c r="H398"/>
  <c r="G398"/>
  <c r="F398" s="1"/>
  <c r="E398"/>
  <c r="D398"/>
  <c r="H397"/>
  <c r="G397"/>
  <c r="E397"/>
  <c r="D397"/>
  <c r="H396"/>
  <c r="G396"/>
  <c r="F396" s="1"/>
  <c r="E396"/>
  <c r="D396"/>
  <c r="H395"/>
  <c r="G395"/>
  <c r="E395"/>
  <c r="D395"/>
  <c r="H394"/>
  <c r="G394"/>
  <c r="E394"/>
  <c r="D394"/>
  <c r="H393"/>
  <c r="E393"/>
  <c r="D393"/>
  <c r="F392"/>
  <c r="C392"/>
  <c r="G391"/>
  <c r="F391" s="1"/>
  <c r="D391"/>
  <c r="C391" s="1"/>
  <c r="H390"/>
  <c r="E390"/>
  <c r="C390" s="1"/>
  <c r="E389"/>
  <c r="C389" s="1"/>
  <c r="H388"/>
  <c r="F388" s="1"/>
  <c r="E388"/>
  <c r="C388" s="1"/>
  <c r="H387"/>
  <c r="E387"/>
  <c r="C387" s="1"/>
  <c r="H386"/>
  <c r="E386"/>
  <c r="C386" s="1"/>
  <c r="H385"/>
  <c r="F385" s="1"/>
  <c r="E385"/>
  <c r="C385" s="1"/>
  <c r="H384"/>
  <c r="F384" s="1"/>
  <c r="E384"/>
  <c r="C384" s="1"/>
  <c r="H383"/>
  <c r="F383" s="1"/>
  <c r="E383"/>
  <c r="C383" s="1"/>
  <c r="H382"/>
  <c r="F382" s="1"/>
  <c r="E382"/>
  <c r="C382" s="1"/>
  <c r="G381"/>
  <c r="D381"/>
  <c r="H380"/>
  <c r="F380" s="1"/>
  <c r="E380"/>
  <c r="C380" s="1"/>
  <c r="H379"/>
  <c r="F379" s="1"/>
  <c r="E379"/>
  <c r="C379" s="1"/>
  <c r="H378"/>
  <c r="F378" s="1"/>
  <c r="E378"/>
  <c r="C378" s="1"/>
  <c r="H377"/>
  <c r="F377" s="1"/>
  <c r="E377"/>
  <c r="C377" s="1"/>
  <c r="F376"/>
  <c r="C376"/>
  <c r="H375"/>
  <c r="F375" s="1"/>
  <c r="E375"/>
  <c r="C375" s="1"/>
  <c r="H374"/>
  <c r="F374" s="1"/>
  <c r="E374"/>
  <c r="C374" s="1"/>
  <c r="H373"/>
  <c r="F373" s="1"/>
  <c r="E373"/>
  <c r="C373" s="1"/>
  <c r="H372"/>
  <c r="F372" s="1"/>
  <c r="E372"/>
  <c r="C372" s="1"/>
  <c r="H371"/>
  <c r="F371" s="1"/>
  <c r="E371"/>
  <c r="C371" s="1"/>
  <c r="H370"/>
  <c r="G370"/>
  <c r="D370"/>
  <c r="H369"/>
  <c r="F369" s="1"/>
  <c r="E369"/>
  <c r="C369" s="1"/>
  <c r="H368"/>
  <c r="F368" s="1"/>
  <c r="E368"/>
  <c r="C368" s="1"/>
  <c r="H367"/>
  <c r="F367" s="1"/>
  <c r="E367"/>
  <c r="C367" s="1"/>
  <c r="H366"/>
  <c r="F366" s="1"/>
  <c r="E366"/>
  <c r="C366" s="1"/>
  <c r="H365"/>
  <c r="F365" s="1"/>
  <c r="E365"/>
  <c r="C365" s="1"/>
  <c r="H364"/>
  <c r="F364" s="1"/>
  <c r="E364"/>
  <c r="C364" s="1"/>
  <c r="H363"/>
  <c r="F363" s="1"/>
  <c r="E363"/>
  <c r="C363" s="1"/>
  <c r="H362"/>
  <c r="F362" s="1"/>
  <c r="E362"/>
  <c r="C362" s="1"/>
  <c r="H361"/>
  <c r="F361" s="1"/>
  <c r="E361"/>
  <c r="C361" s="1"/>
  <c r="H360"/>
  <c r="F360" s="1"/>
  <c r="E360"/>
  <c r="C360" s="1"/>
  <c r="H359"/>
  <c r="G359"/>
  <c r="D359"/>
  <c r="D358"/>
  <c r="D357"/>
  <c r="G356"/>
  <c r="D356"/>
  <c r="G355"/>
  <c r="D355"/>
  <c r="G354"/>
  <c r="D354"/>
  <c r="D353"/>
  <c r="G352"/>
  <c r="D352"/>
  <c r="H347"/>
  <c r="F347" s="1"/>
  <c r="E347"/>
  <c r="H346"/>
  <c r="H317" s="1"/>
  <c r="F346"/>
  <c r="E346"/>
  <c r="E317" s="1"/>
  <c r="D346"/>
  <c r="C346" s="1"/>
  <c r="H345"/>
  <c r="F345" s="1"/>
  <c r="E345"/>
  <c r="C345" s="1"/>
  <c r="G344"/>
  <c r="H343"/>
  <c r="F343" s="1"/>
  <c r="E343"/>
  <c r="C343" s="1"/>
  <c r="H342"/>
  <c r="F342" s="1"/>
  <c r="E342"/>
  <c r="C342" s="1"/>
  <c r="H341"/>
  <c r="F341" s="1"/>
  <c r="E341"/>
  <c r="C341" s="1"/>
  <c r="H340"/>
  <c r="F340" s="1"/>
  <c r="E340"/>
  <c r="D340"/>
  <c r="H339"/>
  <c r="F339" s="1"/>
  <c r="E339"/>
  <c r="H338"/>
  <c r="F338" s="1"/>
  <c r="E338"/>
  <c r="C338" s="1"/>
  <c r="F337"/>
  <c r="C337"/>
  <c r="F336"/>
  <c r="C336"/>
  <c r="F335"/>
  <c r="C335"/>
  <c r="F334"/>
  <c r="C334"/>
  <c r="G333"/>
  <c r="D333"/>
  <c r="F332"/>
  <c r="C332"/>
  <c r="G331"/>
  <c r="F331" s="1"/>
  <c r="D331"/>
  <c r="C331" s="1"/>
  <c r="F330"/>
  <c r="C330"/>
  <c r="F329"/>
  <c r="C329"/>
  <c r="F328"/>
  <c r="C328"/>
  <c r="F327"/>
  <c r="C327"/>
  <c r="F326"/>
  <c r="C326"/>
  <c r="G325"/>
  <c r="D325"/>
  <c r="G324"/>
  <c r="D324"/>
  <c r="H323"/>
  <c r="F323" s="1"/>
  <c r="E323"/>
  <c r="F322"/>
  <c r="C322"/>
  <c r="H321"/>
  <c r="F321" s="1"/>
  <c r="E321"/>
  <c r="H320"/>
  <c r="G320"/>
  <c r="D320"/>
  <c r="G319"/>
  <c r="D319"/>
  <c r="F318"/>
  <c r="C318"/>
  <c r="G317"/>
  <c r="D317"/>
  <c r="G316"/>
  <c r="D316"/>
  <c r="G315"/>
  <c r="D315"/>
  <c r="F314"/>
  <c r="C314"/>
  <c r="F313"/>
  <c r="C313"/>
  <c r="F312"/>
  <c r="C312"/>
  <c r="G311"/>
  <c r="D311"/>
  <c r="C311" s="1"/>
  <c r="H310"/>
  <c r="G310"/>
  <c r="F310" s="1"/>
  <c r="E310"/>
  <c r="D310"/>
  <c r="H309"/>
  <c r="G309"/>
  <c r="E309"/>
  <c r="D309"/>
  <c r="G308"/>
  <c r="D308"/>
  <c r="G307"/>
  <c r="D307"/>
  <c r="F305"/>
  <c r="C305"/>
  <c r="F304"/>
  <c r="C304"/>
  <c r="F303"/>
  <c r="C303"/>
  <c r="F302"/>
  <c r="C302"/>
  <c r="F301"/>
  <c r="C301"/>
  <c r="F300"/>
  <c r="C300"/>
  <c r="G299"/>
  <c r="D299"/>
  <c r="G298"/>
  <c r="D298"/>
  <c r="F297"/>
  <c r="C297"/>
  <c r="F296"/>
  <c r="C296"/>
  <c r="F295"/>
  <c r="C295"/>
  <c r="H294"/>
  <c r="G294"/>
  <c r="E294"/>
  <c r="D294"/>
  <c r="H293"/>
  <c r="F293"/>
  <c r="E293"/>
  <c r="C293" s="1"/>
  <c r="H292"/>
  <c r="F292" s="1"/>
  <c r="E292"/>
  <c r="C292" s="1"/>
  <c r="H291"/>
  <c r="E291"/>
  <c r="C291" s="1"/>
  <c r="H290"/>
  <c r="F290" s="1"/>
  <c r="E290"/>
  <c r="C290" s="1"/>
  <c r="H289"/>
  <c r="F289" s="1"/>
  <c r="E289"/>
  <c r="C289" s="1"/>
  <c r="H288"/>
  <c r="E288"/>
  <c r="C288" s="1"/>
  <c r="H287"/>
  <c r="F287" s="1"/>
  <c r="E287"/>
  <c r="C287" s="1"/>
  <c r="H286"/>
  <c r="F286" s="1"/>
  <c r="E286"/>
  <c r="C286" s="1"/>
  <c r="H285"/>
  <c r="E285"/>
  <c r="C285" s="1"/>
  <c r="H284"/>
  <c r="E284"/>
  <c r="E282" s="1"/>
  <c r="G283"/>
  <c r="D283"/>
  <c r="H282"/>
  <c r="G282"/>
  <c r="D282"/>
  <c r="G281"/>
  <c r="D281"/>
  <c r="H280"/>
  <c r="E280"/>
  <c r="C280" s="1"/>
  <c r="H279"/>
  <c r="G279"/>
  <c r="E279"/>
  <c r="C279" s="1"/>
  <c r="H278"/>
  <c r="F278" s="1"/>
  <c r="E278"/>
  <c r="C278" s="1"/>
  <c r="H277"/>
  <c r="F277" s="1"/>
  <c r="E277"/>
  <c r="C277" s="1"/>
  <c r="H276"/>
  <c r="F276" s="1"/>
  <c r="E276"/>
  <c r="C276" s="1"/>
  <c r="H275"/>
  <c r="F275" s="1"/>
  <c r="E275"/>
  <c r="C275" s="1"/>
  <c r="H274"/>
  <c r="F274" s="1"/>
  <c r="E274"/>
  <c r="C274" s="1"/>
  <c r="H273"/>
  <c r="F273" s="1"/>
  <c r="E273"/>
  <c r="C273" s="1"/>
  <c r="G272"/>
  <c r="D272"/>
  <c r="G271"/>
  <c r="D271"/>
  <c r="F270"/>
  <c r="C270"/>
  <c r="G269"/>
  <c r="D269"/>
  <c r="F268"/>
  <c r="C268"/>
  <c r="F267"/>
  <c r="C267"/>
  <c r="F266"/>
  <c r="C266"/>
  <c r="F265"/>
  <c r="C265"/>
  <c r="F264"/>
  <c r="C264"/>
  <c r="F263"/>
  <c r="C263"/>
  <c r="F262"/>
  <c r="C262"/>
  <c r="G261"/>
  <c r="F261" s="1"/>
  <c r="D261"/>
  <c r="C261" s="1"/>
  <c r="G260"/>
  <c r="D260"/>
  <c r="G259"/>
  <c r="D259"/>
  <c r="G258"/>
  <c r="F258" s="1"/>
  <c r="D258"/>
  <c r="F257"/>
  <c r="C257"/>
  <c r="G256"/>
  <c r="E256"/>
  <c r="D256"/>
  <c r="G254"/>
  <c r="D254"/>
  <c r="G253"/>
  <c r="F253" s="1"/>
  <c r="D253"/>
  <c r="C253" s="1"/>
  <c r="H252"/>
  <c r="G252"/>
  <c r="F252" s="1"/>
  <c r="E252"/>
  <c r="D252"/>
  <c r="C252" s="1"/>
  <c r="G251"/>
  <c r="F251" s="1"/>
  <c r="D251"/>
  <c r="C251" s="1"/>
  <c r="G250"/>
  <c r="F250" s="1"/>
  <c r="D250"/>
  <c r="C250" s="1"/>
  <c r="H248"/>
  <c r="F248" s="1"/>
  <c r="E248"/>
  <c r="C248" s="1"/>
  <c r="H247"/>
  <c r="F247" s="1"/>
  <c r="E247"/>
  <c r="C247" s="1"/>
  <c r="H246"/>
  <c r="F246" s="1"/>
  <c r="E246"/>
  <c r="C246" s="1"/>
  <c r="H245"/>
  <c r="F245" s="1"/>
  <c r="E245"/>
  <c r="C245" s="1"/>
  <c r="H244"/>
  <c r="F244" s="1"/>
  <c r="E244"/>
  <c r="C244" s="1"/>
  <c r="H243"/>
  <c r="F243" s="1"/>
  <c r="E243"/>
  <c r="C243" s="1"/>
  <c r="H242"/>
  <c r="F242" s="1"/>
  <c r="E242"/>
  <c r="C242" s="1"/>
  <c r="H241"/>
  <c r="F241" s="1"/>
  <c r="E241"/>
  <c r="C241" s="1"/>
  <c r="H240"/>
  <c r="F240" s="1"/>
  <c r="E240"/>
  <c r="C240" s="1"/>
  <c r="H239"/>
  <c r="F239" s="1"/>
  <c r="E239"/>
  <c r="D239"/>
  <c r="F238"/>
  <c r="C238"/>
  <c r="H237"/>
  <c r="F237" s="1"/>
  <c r="E237"/>
  <c r="F236"/>
  <c r="C236"/>
  <c r="F235"/>
  <c r="C235"/>
  <c r="F234"/>
  <c r="C234"/>
  <c r="F233"/>
  <c r="C233"/>
  <c r="F232"/>
  <c r="C232"/>
  <c r="F231"/>
  <c r="C231"/>
  <c r="F230"/>
  <c r="C230"/>
  <c r="F229"/>
  <c r="C229"/>
  <c r="F228"/>
  <c r="C228"/>
  <c r="F227"/>
  <c r="C227"/>
  <c r="F226"/>
  <c r="C226"/>
  <c r="F225"/>
  <c r="C225"/>
  <c r="G224"/>
  <c r="D224"/>
  <c r="G223"/>
  <c r="D223"/>
  <c r="G222"/>
  <c r="D222"/>
  <c r="F221"/>
  <c r="C221"/>
  <c r="F220"/>
  <c r="C220"/>
  <c r="F219"/>
  <c r="C219"/>
  <c r="F218"/>
  <c r="C218"/>
  <c r="F217"/>
  <c r="C217"/>
  <c r="F216"/>
  <c r="C216"/>
  <c r="H215"/>
  <c r="G215"/>
  <c r="F215" s="1"/>
  <c r="D215"/>
  <c r="H214"/>
  <c r="F214" s="1"/>
  <c r="E214"/>
  <c r="H213"/>
  <c r="G213"/>
  <c r="D213"/>
  <c r="H212"/>
  <c r="F212" s="1"/>
  <c r="E212"/>
  <c r="H211"/>
  <c r="G211"/>
  <c r="F211" s="1"/>
  <c r="D211"/>
  <c r="F210"/>
  <c r="C210"/>
  <c r="F209"/>
  <c r="C209"/>
  <c r="F208"/>
  <c r="C208"/>
  <c r="F207"/>
  <c r="C207"/>
  <c r="F206"/>
  <c r="C206"/>
  <c r="F205"/>
  <c r="C205"/>
  <c r="F204"/>
  <c r="C204"/>
  <c r="F203"/>
  <c r="C203"/>
  <c r="F202"/>
  <c r="C202"/>
  <c r="F201"/>
  <c r="C201"/>
  <c r="F200"/>
  <c r="C200"/>
  <c r="F199"/>
  <c r="C199"/>
  <c r="F198"/>
  <c r="C198"/>
  <c r="F197"/>
  <c r="C197"/>
  <c r="G196"/>
  <c r="D196"/>
  <c r="G195"/>
  <c r="D195"/>
  <c r="G194"/>
  <c r="D194"/>
  <c r="F193"/>
  <c r="C193"/>
  <c r="F192"/>
  <c r="C192"/>
  <c r="F191"/>
  <c r="C191"/>
  <c r="G190"/>
  <c r="F190" s="1"/>
  <c r="D190"/>
  <c r="C190" s="1"/>
  <c r="F189"/>
  <c r="C189"/>
  <c r="F188"/>
  <c r="C188"/>
  <c r="F187"/>
  <c r="C187"/>
  <c r="G186"/>
  <c r="F186" s="1"/>
  <c r="D186"/>
  <c r="C186" s="1"/>
  <c r="H185"/>
  <c r="F185" s="1"/>
  <c r="E185"/>
  <c r="C185" s="1"/>
  <c r="H184"/>
  <c r="F184" s="1"/>
  <c r="E184"/>
  <c r="C184" s="1"/>
  <c r="H183"/>
  <c r="F183" s="1"/>
  <c r="E183"/>
  <c r="C183"/>
  <c r="H182"/>
  <c r="F182"/>
  <c r="E182"/>
  <c r="C182"/>
  <c r="H181"/>
  <c r="F181"/>
  <c r="E181"/>
  <c r="C181"/>
  <c r="H180"/>
  <c r="F180"/>
  <c r="E180"/>
  <c r="C180"/>
  <c r="H179"/>
  <c r="F179"/>
  <c r="E179"/>
  <c r="C179"/>
  <c r="H178"/>
  <c r="F178"/>
  <c r="E178"/>
  <c r="C178"/>
  <c r="H177"/>
  <c r="F177"/>
  <c r="E177"/>
  <c r="C177"/>
  <c r="H176"/>
  <c r="F176"/>
  <c r="E176"/>
  <c r="C176"/>
  <c r="H175"/>
  <c r="F175"/>
  <c r="E175"/>
  <c r="C175"/>
  <c r="H174"/>
  <c r="F174"/>
  <c r="E174"/>
  <c r="C174"/>
  <c r="H173"/>
  <c r="F173"/>
  <c r="E173"/>
  <c r="C173"/>
  <c r="H172"/>
  <c r="F172"/>
  <c r="E172"/>
  <c r="C172"/>
  <c r="H171"/>
  <c r="F171"/>
  <c r="E171"/>
  <c r="C171"/>
  <c r="H170"/>
  <c r="F170"/>
  <c r="E170"/>
  <c r="C170"/>
  <c r="G169"/>
  <c r="E169"/>
  <c r="D169"/>
  <c r="G168"/>
  <c r="D168"/>
  <c r="H167"/>
  <c r="G167"/>
  <c r="E167"/>
  <c r="D167"/>
  <c r="H166"/>
  <c r="G166"/>
  <c r="E166"/>
  <c r="D166"/>
  <c r="H165"/>
  <c r="F165" s="1"/>
  <c r="E165"/>
  <c r="C165" s="1"/>
  <c r="H164"/>
  <c r="F164" s="1"/>
  <c r="E164"/>
  <c r="C164" s="1"/>
  <c r="H163"/>
  <c r="F163" s="1"/>
  <c r="E163"/>
  <c r="C163" s="1"/>
  <c r="H162"/>
  <c r="G162"/>
  <c r="D162"/>
  <c r="H161"/>
  <c r="F161" s="1"/>
  <c r="E161"/>
  <c r="C161" s="1"/>
  <c r="H160"/>
  <c r="F160" s="1"/>
  <c r="E160"/>
  <c r="C160" s="1"/>
  <c r="H159"/>
  <c r="F159" s="1"/>
  <c r="E159"/>
  <c r="C159" s="1"/>
  <c r="H158"/>
  <c r="F158" s="1"/>
  <c r="E158"/>
  <c r="C158" s="1"/>
  <c r="H157"/>
  <c r="F157" s="1"/>
  <c r="E157"/>
  <c r="C157" s="1"/>
  <c r="F156"/>
  <c r="C156"/>
  <c r="H155"/>
  <c r="F155" s="1"/>
  <c r="E155"/>
  <c r="C155" s="1"/>
  <c r="H154"/>
  <c r="G154"/>
  <c r="D154"/>
  <c r="H153"/>
  <c r="G153"/>
  <c r="D153"/>
  <c r="H152"/>
  <c r="G152"/>
  <c r="D152"/>
  <c r="H151"/>
  <c r="H150" s="1"/>
  <c r="F151"/>
  <c r="E151"/>
  <c r="C151" s="1"/>
  <c r="G150"/>
  <c r="D150"/>
  <c r="H149"/>
  <c r="F149" s="1"/>
  <c r="E149"/>
  <c r="C149" s="1"/>
  <c r="H148"/>
  <c r="F148" s="1"/>
  <c r="E148"/>
  <c r="C148" s="1"/>
  <c r="H147"/>
  <c r="F147" s="1"/>
  <c r="E147"/>
  <c r="C147" s="1"/>
  <c r="H146"/>
  <c r="G146"/>
  <c r="E146"/>
  <c r="D146"/>
  <c r="H145"/>
  <c r="G145"/>
  <c r="F145"/>
  <c r="D145"/>
  <c r="H144"/>
  <c r="G144"/>
  <c r="F144"/>
  <c r="E144"/>
  <c r="D144"/>
  <c r="G143"/>
  <c r="D143"/>
  <c r="F142"/>
  <c r="C142"/>
  <c r="G141"/>
  <c r="D141"/>
  <c r="H140"/>
  <c r="G140"/>
  <c r="E140"/>
  <c r="D140"/>
  <c r="F139"/>
  <c r="C139"/>
  <c r="H138"/>
  <c r="G138"/>
  <c r="E138"/>
  <c r="D138"/>
  <c r="G137"/>
  <c r="D137"/>
  <c r="H136"/>
  <c r="G136"/>
  <c r="G132" s="1"/>
  <c r="E136"/>
  <c r="D136"/>
  <c r="G135"/>
  <c r="D135"/>
  <c r="G134"/>
  <c r="D134"/>
  <c r="G133"/>
  <c r="D133"/>
  <c r="G125"/>
  <c r="G659" s="1"/>
  <c r="F659" s="1"/>
  <c r="D125"/>
  <c r="D659" s="1"/>
  <c r="C659" s="1"/>
  <c r="H124"/>
  <c r="H660" s="1"/>
  <c r="F660" s="1"/>
  <c r="E124"/>
  <c r="E660" s="1"/>
  <c r="C660" s="1"/>
  <c r="H121"/>
  <c r="F121" s="1"/>
  <c r="E121"/>
  <c r="C121" s="1"/>
  <c r="F120"/>
  <c r="C120"/>
  <c r="F119"/>
  <c r="C119"/>
  <c r="H118"/>
  <c r="E118"/>
  <c r="F117"/>
  <c r="C117"/>
  <c r="F116"/>
  <c r="C116"/>
  <c r="F115"/>
  <c r="C115"/>
  <c r="F114"/>
  <c r="C114"/>
  <c r="F112"/>
  <c r="C112"/>
  <c r="F111"/>
  <c r="C111"/>
  <c r="F110"/>
  <c r="C110"/>
  <c r="F109"/>
  <c r="C109"/>
  <c r="F108"/>
  <c r="C108"/>
  <c r="H107"/>
  <c r="F107" s="1"/>
  <c r="E107"/>
  <c r="C107" s="1"/>
  <c r="F106"/>
  <c r="C106"/>
  <c r="F105"/>
  <c r="C105"/>
  <c r="F104"/>
  <c r="C104"/>
  <c r="H103"/>
  <c r="F103" s="1"/>
  <c r="E103"/>
  <c r="C103" s="1"/>
  <c r="F102"/>
  <c r="C102"/>
  <c r="H101"/>
  <c r="F101" s="1"/>
  <c r="E101"/>
  <c r="C101" s="1"/>
  <c r="F100"/>
  <c r="C100"/>
  <c r="H99"/>
  <c r="F99" s="1"/>
  <c r="E99"/>
  <c r="C99"/>
  <c r="F98"/>
  <c r="C98"/>
  <c r="H97"/>
  <c r="F97" s="1"/>
  <c r="E97"/>
  <c r="C97"/>
  <c r="F96"/>
  <c r="C96"/>
  <c r="F95"/>
  <c r="C95"/>
  <c r="H94"/>
  <c r="F94" s="1"/>
  <c r="E94"/>
  <c r="C94" s="1"/>
  <c r="F93"/>
  <c r="C93"/>
  <c r="H92"/>
  <c r="F92" s="1"/>
  <c r="E92"/>
  <c r="C92" s="1"/>
  <c r="F91"/>
  <c r="C91"/>
  <c r="G90"/>
  <c r="D90"/>
  <c r="F89"/>
  <c r="E89"/>
  <c r="C89" s="1"/>
  <c r="F88"/>
  <c r="C88"/>
  <c r="H87"/>
  <c r="F87" s="1"/>
  <c r="E87"/>
  <c r="C87" s="1"/>
  <c r="F86"/>
  <c r="C86"/>
  <c r="F85"/>
  <c r="E85"/>
  <c r="C85" s="1"/>
  <c r="F84"/>
  <c r="C84"/>
  <c r="F83"/>
  <c r="E83"/>
  <c r="C83" s="1"/>
  <c r="F82"/>
  <c r="C82"/>
  <c r="F81"/>
  <c r="C81"/>
  <c r="F80"/>
  <c r="E80"/>
  <c r="C80" s="1"/>
  <c r="F79"/>
  <c r="C79"/>
  <c r="F78"/>
  <c r="C78"/>
  <c r="F77"/>
  <c r="C77"/>
  <c r="F76"/>
  <c r="C76"/>
  <c r="F75"/>
  <c r="C75"/>
  <c r="F74"/>
  <c r="C74"/>
  <c r="F73"/>
  <c r="C73"/>
  <c r="F72"/>
  <c r="C72"/>
  <c r="F71"/>
  <c r="C71"/>
  <c r="F70"/>
  <c r="C70"/>
  <c r="F69"/>
  <c r="C69"/>
  <c r="F68"/>
  <c r="C68"/>
  <c r="F67"/>
  <c r="C67"/>
  <c r="F66"/>
  <c r="C66"/>
  <c r="F65"/>
  <c r="C65"/>
  <c r="F64"/>
  <c r="C64"/>
  <c r="F63"/>
  <c r="C63"/>
  <c r="F62"/>
  <c r="C62"/>
  <c r="F61"/>
  <c r="C61"/>
  <c r="F60"/>
  <c r="C60"/>
  <c r="F59"/>
  <c r="C59"/>
  <c r="F58"/>
  <c r="E58"/>
  <c r="C58" s="1"/>
  <c r="H57"/>
  <c r="F57" s="1"/>
  <c r="E57"/>
  <c r="C57" s="1"/>
  <c r="F56"/>
  <c r="C56"/>
  <c r="H55"/>
  <c r="F55" s="1"/>
  <c r="E55"/>
  <c r="C55" s="1"/>
  <c r="F54"/>
  <c r="C54"/>
  <c r="F53"/>
  <c r="C53"/>
  <c r="F52"/>
  <c r="C52"/>
  <c r="F51"/>
  <c r="C51"/>
  <c r="F50"/>
  <c r="C50"/>
  <c r="F49"/>
  <c r="C49"/>
  <c r="H48"/>
  <c r="F48" s="1"/>
  <c r="E48"/>
  <c r="C48" s="1"/>
  <c r="F47"/>
  <c r="C47"/>
  <c r="F46"/>
  <c r="C46"/>
  <c r="F45"/>
  <c r="C45"/>
  <c r="F44"/>
  <c r="C44"/>
  <c r="F43"/>
  <c r="C43"/>
  <c r="F42"/>
  <c r="C42"/>
  <c r="F41"/>
  <c r="C41"/>
  <c r="F40"/>
  <c r="C40"/>
  <c r="H39"/>
  <c r="F39" s="1"/>
  <c r="E39"/>
  <c r="C39" s="1"/>
  <c r="H38"/>
  <c r="F38" s="1"/>
  <c r="E38"/>
  <c r="C38" s="1"/>
  <c r="F37"/>
  <c r="C37"/>
  <c r="F36"/>
  <c r="C36"/>
  <c r="F35"/>
  <c r="C35"/>
  <c r="H34"/>
  <c r="F34" s="1"/>
  <c r="E34"/>
  <c r="C34" s="1"/>
  <c r="F33"/>
  <c r="C33"/>
  <c r="F32"/>
  <c r="C32"/>
  <c r="F31"/>
  <c r="C31"/>
  <c r="F30"/>
  <c r="C30"/>
  <c r="F29"/>
  <c r="C29"/>
  <c r="F28"/>
  <c r="C28"/>
  <c r="F27"/>
  <c r="C27"/>
  <c r="H26"/>
  <c r="F26" s="1"/>
  <c r="E26"/>
  <c r="C26" s="1"/>
  <c r="H25"/>
  <c r="F25" s="1"/>
  <c r="E25"/>
  <c r="C25" s="1"/>
  <c r="H24"/>
  <c r="F24" s="1"/>
  <c r="E24"/>
  <c r="C24" s="1"/>
  <c r="H23"/>
  <c r="F23" s="1"/>
  <c r="E23"/>
  <c r="C23" s="1"/>
  <c r="F22"/>
  <c r="C22"/>
  <c r="H21"/>
  <c r="F21" s="1"/>
  <c r="E21"/>
  <c r="C21" s="1"/>
  <c r="H20"/>
  <c r="F20" s="1"/>
  <c r="E20"/>
  <c r="C20" s="1"/>
  <c r="F19"/>
  <c r="E19"/>
  <c r="C19" s="1"/>
  <c r="H18"/>
  <c r="F18" s="1"/>
  <c r="E18"/>
  <c r="C18" s="1"/>
  <c r="H17"/>
  <c r="F17" s="1"/>
  <c r="E17"/>
  <c r="C17" s="1"/>
  <c r="G16"/>
  <c r="D16"/>
  <c r="F16" l="1"/>
  <c r="E269"/>
  <c r="C269" s="1"/>
  <c r="E350"/>
  <c r="C350" s="1"/>
  <c r="E356"/>
  <c r="C356" s="1"/>
  <c r="E357"/>
  <c r="C357" s="1"/>
  <c r="E358"/>
  <c r="C358" s="1"/>
  <c r="E359"/>
  <c r="E141"/>
  <c r="C141" s="1"/>
  <c r="E259"/>
  <c r="C259" s="1"/>
  <c r="E349"/>
  <c r="C349" s="1"/>
  <c r="E351"/>
  <c r="C351" s="1"/>
  <c r="E353"/>
  <c r="C353" s="1"/>
  <c r="C359"/>
  <c r="F359"/>
  <c r="E370"/>
  <c r="C370" s="1"/>
  <c r="H495"/>
  <c r="F495" s="1"/>
  <c r="H505"/>
  <c r="H570"/>
  <c r="F570" s="1"/>
  <c r="F574"/>
  <c r="H578"/>
  <c r="F578" s="1"/>
  <c r="H600"/>
  <c r="F624"/>
  <c r="E16"/>
  <c r="C16" s="1"/>
  <c r="C144"/>
  <c r="C136"/>
  <c r="H283"/>
  <c r="F317"/>
  <c r="H90"/>
  <c r="F90"/>
  <c r="F125"/>
  <c r="E137"/>
  <c r="C137" s="1"/>
  <c r="C138"/>
  <c r="C140"/>
  <c r="F140"/>
  <c r="E152"/>
  <c r="E153"/>
  <c r="E154"/>
  <c r="F162"/>
  <c r="F213"/>
  <c r="G249"/>
  <c r="E254"/>
  <c r="C254" s="1"/>
  <c r="C256"/>
  <c r="E258"/>
  <c r="C258" s="1"/>
  <c r="E260"/>
  <c r="C260" s="1"/>
  <c r="F279"/>
  <c r="H281"/>
  <c r="F281" s="1"/>
  <c r="E283"/>
  <c r="F294"/>
  <c r="F309"/>
  <c r="C310"/>
  <c r="H316"/>
  <c r="F316" s="1"/>
  <c r="E319"/>
  <c r="C319" s="1"/>
  <c r="H319"/>
  <c r="F319" s="1"/>
  <c r="F320"/>
  <c r="C340"/>
  <c r="D344"/>
  <c r="H344"/>
  <c r="F344" s="1"/>
  <c r="H352"/>
  <c r="F352" s="1"/>
  <c r="H358"/>
  <c r="F358" s="1"/>
  <c r="F394"/>
  <c r="F395"/>
  <c r="C396"/>
  <c r="C404"/>
  <c r="C405"/>
  <c r="F405"/>
  <c r="C497"/>
  <c r="C498"/>
  <c r="F498"/>
  <c r="E499"/>
  <c r="C499" s="1"/>
  <c r="E503"/>
  <c r="C503" s="1"/>
  <c r="E505"/>
  <c r="C505" s="1"/>
  <c r="E510"/>
  <c r="C548"/>
  <c r="C550"/>
  <c r="F573"/>
  <c r="F600"/>
  <c r="H663"/>
  <c r="C90"/>
  <c r="C122" s="1"/>
  <c r="E90"/>
  <c r="C124"/>
  <c r="F124"/>
  <c r="C125"/>
  <c r="C294"/>
  <c r="C394"/>
  <c r="F397"/>
  <c r="C398"/>
  <c r="C403"/>
  <c r="F403"/>
  <c r="C492"/>
  <c r="F492"/>
  <c r="C496"/>
  <c r="F496"/>
  <c r="H503"/>
  <c r="F503" s="1"/>
  <c r="F562"/>
  <c r="C564"/>
  <c r="H565"/>
  <c r="F572"/>
  <c r="C573"/>
  <c r="E617"/>
  <c r="C617" s="1"/>
  <c r="F631"/>
  <c r="F122"/>
  <c r="F136"/>
  <c r="F146"/>
  <c r="F565"/>
  <c r="F150"/>
  <c r="D122"/>
  <c r="G122"/>
  <c r="G127" s="1"/>
  <c r="E133"/>
  <c r="C133" s="1"/>
  <c r="E134"/>
  <c r="C134" s="1"/>
  <c r="E135"/>
  <c r="C135" s="1"/>
  <c r="F138"/>
  <c r="H143"/>
  <c r="F143" s="1"/>
  <c r="C146"/>
  <c r="C239"/>
  <c r="D249"/>
  <c r="C309"/>
  <c r="C317"/>
  <c r="D348"/>
  <c r="H349"/>
  <c r="F349" s="1"/>
  <c r="H350"/>
  <c r="F350" s="1"/>
  <c r="H351"/>
  <c r="F351" s="1"/>
  <c r="E352"/>
  <c r="C352" s="1"/>
  <c r="E355"/>
  <c r="C355" s="1"/>
  <c r="H355"/>
  <c r="F355" s="1"/>
  <c r="F370"/>
  <c r="E381"/>
  <c r="C381" s="1"/>
  <c r="C393"/>
  <c r="C395"/>
  <c r="C397"/>
  <c r="C399"/>
  <c r="F402"/>
  <c r="F404"/>
  <c r="D490"/>
  <c r="F491"/>
  <c r="F493"/>
  <c r="F497"/>
  <c r="F499"/>
  <c r="E502"/>
  <c r="H502"/>
  <c r="E504"/>
  <c r="C504" s="1"/>
  <c r="H504"/>
  <c r="F504" s="1"/>
  <c r="F505"/>
  <c r="G547"/>
  <c r="F547" s="1"/>
  <c r="E547"/>
  <c r="D559"/>
  <c r="C560"/>
  <c r="C562"/>
  <c r="C565"/>
  <c r="C572"/>
  <c r="F617"/>
  <c r="E633"/>
  <c r="D653"/>
  <c r="D127"/>
  <c r="H662"/>
  <c r="F662" s="1"/>
  <c r="F638"/>
  <c r="H269"/>
  <c r="F269" s="1"/>
  <c r="H259"/>
  <c r="F280"/>
  <c r="H260"/>
  <c r="F260" s="1"/>
  <c r="F284"/>
  <c r="H255"/>
  <c r="F255" s="1"/>
  <c r="F285"/>
  <c r="H256"/>
  <c r="F256" s="1"/>
  <c r="F288"/>
  <c r="H254"/>
  <c r="F291"/>
  <c r="H258"/>
  <c r="C347"/>
  <c r="E316"/>
  <c r="G348"/>
  <c r="H381"/>
  <c r="F381" s="1"/>
  <c r="H353"/>
  <c r="F387"/>
  <c r="H356"/>
  <c r="F356" s="1"/>
  <c r="F401"/>
  <c r="G393"/>
  <c r="F393" s="1"/>
  <c r="C549"/>
  <c r="D547"/>
  <c r="C547" s="1"/>
  <c r="C212"/>
  <c r="E211"/>
  <c r="C211" s="1"/>
  <c r="C214"/>
  <c r="E213"/>
  <c r="C213" s="1"/>
  <c r="C237"/>
  <c r="E215"/>
  <c r="C215" s="1"/>
  <c r="C284"/>
  <c r="E281"/>
  <c r="C281" s="1"/>
  <c r="E255"/>
  <c r="C255" s="1"/>
  <c r="F311"/>
  <c r="G306"/>
  <c r="C321"/>
  <c r="E320"/>
  <c r="C320" s="1"/>
  <c r="E307"/>
  <c r="C307" s="1"/>
  <c r="C323"/>
  <c r="E308"/>
  <c r="C308" s="1"/>
  <c r="C339"/>
  <c r="E315"/>
  <c r="C315" s="1"/>
  <c r="F390"/>
  <c r="H354"/>
  <c r="F354" s="1"/>
  <c r="F567"/>
  <c r="G559"/>
  <c r="C575"/>
  <c r="E574"/>
  <c r="C574" s="1"/>
  <c r="E570"/>
  <c r="C570" s="1"/>
  <c r="C592"/>
  <c r="E578"/>
  <c r="C578" s="1"/>
  <c r="E568"/>
  <c r="C568" s="1"/>
  <c r="C610"/>
  <c r="E600"/>
  <c r="C600" s="1"/>
  <c r="E563"/>
  <c r="C563" s="1"/>
  <c r="C625"/>
  <c r="E624"/>
  <c r="C624" s="1"/>
  <c r="C632"/>
  <c r="E631"/>
  <c r="C631" s="1"/>
  <c r="C316"/>
  <c r="H16"/>
  <c r="D132"/>
  <c r="H133"/>
  <c r="H134"/>
  <c r="F134" s="1"/>
  <c r="H135"/>
  <c r="F135" s="1"/>
  <c r="H137"/>
  <c r="F137" s="1"/>
  <c r="H141"/>
  <c r="F141" s="1"/>
  <c r="E143"/>
  <c r="E145"/>
  <c r="C145" s="1"/>
  <c r="E150"/>
  <c r="C150" s="1"/>
  <c r="D672"/>
  <c r="G672"/>
  <c r="D673"/>
  <c r="G673"/>
  <c r="E162"/>
  <c r="C162" s="1"/>
  <c r="H168"/>
  <c r="H169"/>
  <c r="F254"/>
  <c r="F259"/>
  <c r="D306"/>
  <c r="H307"/>
  <c r="H308"/>
  <c r="F308" s="1"/>
  <c r="H315"/>
  <c r="F315" s="1"/>
  <c r="E344"/>
  <c r="C344" s="1"/>
  <c r="E354"/>
  <c r="C354" s="1"/>
  <c r="H357"/>
  <c r="F357" s="1"/>
  <c r="G490"/>
  <c r="H563"/>
  <c r="F563" s="1"/>
  <c r="H568"/>
  <c r="F568" s="1"/>
  <c r="C638"/>
  <c r="C654"/>
  <c r="C656"/>
  <c r="D661"/>
  <c r="C661" s="1"/>
  <c r="H559" l="1"/>
  <c r="F559"/>
  <c r="E122"/>
  <c r="H122"/>
  <c r="E490"/>
  <c r="G653"/>
  <c r="E132"/>
  <c r="H490"/>
  <c r="C490"/>
  <c r="F490"/>
  <c r="F502"/>
  <c r="C502"/>
  <c r="F307"/>
  <c r="H306"/>
  <c r="F306" s="1"/>
  <c r="C653"/>
  <c r="D635"/>
  <c r="C132"/>
  <c r="F353"/>
  <c r="H348"/>
  <c r="F348" s="1"/>
  <c r="F653"/>
  <c r="E249"/>
  <c r="C249" s="1"/>
  <c r="C143"/>
  <c r="H132"/>
  <c r="G635"/>
  <c r="E559"/>
  <c r="C559" s="1"/>
  <c r="E348"/>
  <c r="C348" s="1"/>
  <c r="E306"/>
  <c r="C306" s="1"/>
  <c r="H249"/>
  <c r="F249" s="1"/>
  <c r="F133"/>
  <c r="G642" l="1"/>
  <c r="G640" s="1"/>
  <c r="G655"/>
  <c r="G636"/>
  <c r="H635"/>
  <c r="H636" s="1"/>
  <c r="F132"/>
  <c r="F635" s="1"/>
  <c r="F636" s="1"/>
  <c r="D642"/>
  <c r="D640" s="1"/>
  <c r="D655"/>
  <c r="D636"/>
  <c r="E635"/>
  <c r="E636" s="1"/>
  <c r="C635"/>
  <c r="C636" s="1"/>
  <c r="C655" l="1"/>
  <c r="D652"/>
  <c r="D657" s="1"/>
  <c r="F655"/>
  <c r="G652"/>
  <c r="G657" s="1"/>
  <c r="F652" l="1"/>
  <c r="F657"/>
  <c r="F664"/>
  <c r="C652"/>
  <c r="C657"/>
  <c r="D664"/>
</calcChain>
</file>

<file path=xl/sharedStrings.xml><?xml version="1.0" encoding="utf-8"?>
<sst xmlns="http://schemas.openxmlformats.org/spreadsheetml/2006/main" count="1290" uniqueCount="858">
  <si>
    <t>Отчет об исполнении консолидированного бюджета субъекта Российской федерации бюджета территориального государственного внебюджетного фонда</t>
  </si>
  <si>
    <t>коды</t>
  </si>
  <si>
    <t xml:space="preserve">                                                                                                                                                               на 1 мая 2016 года                                                                                                          </t>
  </si>
  <si>
    <t>Форма по ОКУД</t>
  </si>
  <si>
    <t>0503317</t>
  </si>
  <si>
    <t xml:space="preserve">Наименование органа,организующего </t>
  </si>
  <si>
    <t>дата</t>
  </si>
  <si>
    <t>исполнения бюджета</t>
  </si>
  <si>
    <t>Мамско-Чуйский район</t>
  </si>
  <si>
    <t>Наименование бюджета                                                                                                                                                                                                                                                                                                     по ОКПО</t>
  </si>
  <si>
    <t xml:space="preserve">Переиодичность месячная                                                                                                                                     </t>
  </si>
  <si>
    <t xml:space="preserve">                                                                                                                                   </t>
  </si>
  <si>
    <t>по ОКАТО</t>
  </si>
  <si>
    <t>Единица измерения: руб.коп.</t>
  </si>
  <si>
    <t>по ОКЕИ</t>
  </si>
  <si>
    <t>Наименование показателя</t>
  </si>
  <si>
    <t>Код по бюджетной классификации</t>
  </si>
  <si>
    <t>Утвержденные бюджетные назначения</t>
  </si>
  <si>
    <t>Исполнено</t>
  </si>
  <si>
    <t>Консолидиро-ванный бюджет</t>
  </si>
  <si>
    <t>бюджеты муниципальных районов</t>
  </si>
  <si>
    <t>бюджеты городских и сельских поселений</t>
  </si>
  <si>
    <t>бюджеты муниципаль-ных районов</t>
  </si>
  <si>
    <t>4;6</t>
  </si>
  <si>
    <t>14;16</t>
  </si>
  <si>
    <t xml:space="preserve"> Д О Х О Д Ы</t>
  </si>
  <si>
    <t>00010000000000000000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</si>
  <si>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</si>
  <si>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</si>
  <si>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</si>
  <si>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</si>
  <si>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</si>
  <si>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</si>
  <si>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</si>
  <si>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</si>
  <si>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</si>
  <si>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 налог на доходы физических лиц с доходов, полученных в виде процентов по облигациям с ипотечным покрытием, имитированным до 1 января 2007 года, а также с доходов учредителей доверительного управления ипотечным покрытием, полученных на основании приобре</t>
  </si>
  <si>
    <t>000 1 01 02050 01 0000 110</t>
  </si>
  <si>
    <t>000 1 03 02230 01 0000 110</t>
  </si>
  <si>
    <t>000 1 03 02240 01 0000 110</t>
  </si>
  <si>
    <t>000 1 03 02250 01 0000 110</t>
  </si>
  <si>
    <t>000 1 03 022660 01 0000 110</t>
  </si>
  <si>
    <t xml:space="preserve">  Налог, взимаемый с налогоплательщиков, выбравших в качестве объекта налогообложения  доходы</t>
  </si>
  <si>
    <t>000 105 01011 01 000 110</t>
  </si>
  <si>
    <t>Единый налог, взимаемый с налогоплательщиков, выбравших в качестве объекта налогообложения доходы</t>
  </si>
  <si>
    <t>000 1 05 01012 01 0000 110</t>
  </si>
  <si>
    <t xml:space="preserve">  Налог, взимаемый с налогоплательщиков, выбравших в качестве объекта налогообложения доходы, уменьшенные на величину расходов</t>
  </si>
  <si>
    <t>000 105 0102 1011 000 110</t>
  </si>
  <si>
    <t>Единый налог, взимаемый с налогоплательщиков, выбравших в качестве объекта налогообложения доходы, уменьшенные на величину расходов</t>
  </si>
  <si>
    <t>000 1 05 01022 01 0000 110</t>
  </si>
  <si>
    <t xml:space="preserve">  Минимальный налог, зачисляемый в бюджеты субъектов Российской Федерации</t>
  </si>
  <si>
    <t>000 105 01050 01 0000 110</t>
  </si>
  <si>
    <t>Единый налог на вмененный доход для отдельных видов деятельности</t>
  </si>
  <si>
    <t>000 1 05 02010 02 0000 110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</si>
  <si>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</si>
  <si>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</si>
  <si>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</si>
  <si>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</si>
  <si>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Транспортный налог с организаций</t>
  </si>
  <si>
    <t>000 1 06 04011 02 0000 110</t>
  </si>
  <si>
    <t>Транспортный налог с физических лиц</t>
  </si>
  <si>
    <t>000 106 04 012 02 0000 110</t>
  </si>
  <si>
    <t>000 1 06 06 013 05 0000 110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</si>
  <si>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</si>
  <si>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000 1 06 06 013 10 0000 110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</si>
  <si>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</si>
  <si>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</si>
  <si>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</si>
  <si>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</si>
  <si>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</si>
  <si>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</si>
  <si>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</si>
  <si>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</si>
  <si>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t>
  </si>
  <si>
    <t>000 1 08 07 084  01 1000 110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</si>
  <si>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</si>
  <si>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000 1 08 07 140  01 0000 110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</si>
  <si>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</si>
  <si>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</si>
  <si>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Платежи за проведение поисковых и разведочных работ, мобилизуемые на территориях муниципальных районов</t>
  </si>
  <si>
    <t>000 1 09 03010 05 0000 110</t>
  </si>
  <si>
    <t>Налог на имущество предприятий</t>
  </si>
  <si>
    <t>000 1 09 04010 02 0000 110</t>
  </si>
  <si>
    <t>Земельный налог (по обязательствам, возникшим до 1 января 2006 года), мобилизуемый на территориях поселений</t>
  </si>
  <si>
    <t>000 1 09 04053 13 0000 110</t>
  </si>
  <si>
    <t>Налог с продаж</t>
  </si>
  <si>
    <t>000 1 09 06010 02 0000 110</t>
  </si>
  <si>
    <t>Прочие местные налоги и сборы, мобилизуемые на территориях муниципальных районов</t>
  </si>
  <si>
    <t>000 1 09 07053 05 0000 110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</si>
  <si>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межселенных территорий (за исключением земельных участков, предназначенных для целей жилищного строительства)</t>
  </si>
  <si>
    <t>000 1 11 05010 05 0000 120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</si>
  <si>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</si>
  <si>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000 1 11 05010 10 0000 120</t>
  </si>
  <si>
    <t xml:space="preserve">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межселенных территорий и предназначенных для целей жилищного строительства </t>
  </si>
  <si>
    <t>000 1 11 05012 05 0000 120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</si>
  <si>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</si>
  <si>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000 1 11 05013 05 0000 120</t>
  </si>
  <si>
    <t xml:space="preserve">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</si>
  <si>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000 1 11 05013 13 0000 120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</si>
  <si>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</si>
  <si>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</si>
  <si>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</si>
  <si>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</si>
  <si>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</si>
  <si>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</si>
  <si>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</si>
  <si>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</si>
  <si>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</si>
  <si>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</si>
  <si>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</si>
  <si>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</si>
  <si>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</si>
  <si>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000 1 13 01995 05 0000 130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</si>
  <si>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</si>
  <si>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</si>
  <si>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</si>
  <si>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000 1 16 03 010 01 0000 140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</si>
  <si>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</si>
  <si>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</si>
  <si>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</si>
  <si>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</si>
  <si>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</si>
  <si>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</si>
  <si>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000 1 16 08020 01 0000 140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</si>
  <si>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</si>
  <si>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000 1 16 21050 01 0000 140</t>
  </si>
  <si>
    <t>Денежные взыскания (штрафы) за нарушения законадательства о недрах</t>
  </si>
  <si>
    <t>000 1 16 25050 01 0000 140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</si>
  <si>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</si>
  <si>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000 1 16 25030 01 0000 140</t>
  </si>
  <si>
    <t>Денежные взыскания (штрафы) за нарушение земельного законодательства</t>
  </si>
  <si>
    <t xml:space="preserve">Денежные взыскания (штрафы) за нарушения водного законадательства </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</si>
  <si>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</si>
  <si>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</si>
  <si>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</si>
  <si>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</si>
  <si>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000 1 16 28000 01 0000 140 </t>
  </si>
  <si>
    <t>Денежные взыскания (штрафы) за административные правонарушения в области дорожного движения</t>
  </si>
  <si>
    <t xml:space="preserve">000 1 16 30030 01 0000 140 </t>
  </si>
  <si>
    <t>Денежные взыскания (штрафы) за нарушения работы с денежной наличностью ,ведение кассовых операций и невыполнения обязанностей по контролю за соблюдения правил кассовых операций</t>
  </si>
  <si>
    <t xml:space="preserve">000 1 16 30014 01 0000 140 </t>
  </si>
  <si>
    <t>Возмещение сумм, израсходованных незаконно или не по целевому назначению, а также доходов, полученных от их использования (в части бюджетов муниципальных районов)</t>
  </si>
  <si>
    <t>000 116 32000 05 0000 140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</si>
  <si>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</si>
  <si>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000 116 33050 05 0000140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</si>
  <si>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</si>
  <si>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000 116 33050 01 6000140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</si>
  <si>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</si>
  <si>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000 116 43000010000140</t>
  </si>
  <si>
    <t>Прочие поступления от денежных взысканий (штрафов) зачисляемые в бюджеты муниципальных районов</t>
  </si>
  <si>
    <t>000 116 90 050 05 0000 140</t>
  </si>
  <si>
    <t>Прочие поступления от денежных взысканий (штрафов) и иных сумм в возмещение ущерба, зачисляемые в бюджеты поселений</t>
  </si>
  <si>
    <t>000 1 16 90050 10 0000 140</t>
  </si>
  <si>
    <t>Невыясненные поступления</t>
  </si>
  <si>
    <t>000 1 17 01050 05 0000 180</t>
  </si>
  <si>
    <t>Невыясненные поступления, зачисляемые в бюджеты поселений</t>
  </si>
  <si>
    <t>000 1 17 01050 10 0000 180</t>
  </si>
  <si>
    <t>Неналоговые доходы</t>
  </si>
  <si>
    <t>000 117 05 05005 0000 180</t>
  </si>
  <si>
    <t>000 117 05 05010 0000 180</t>
  </si>
  <si>
    <t>Возврат остатков субсидий и субвенций из бюджетов муниципальных районов</t>
  </si>
  <si>
    <t>000 1 19 05000 05 0000 151</t>
  </si>
  <si>
    <t>Возврат остатков субсидий и субвенций из бюджетов поселений</t>
  </si>
  <si>
    <t>000 1 19 05000 10 0000 151</t>
  </si>
  <si>
    <t>БЕЗВОЗМЕЗДНЫЕ ПОСТУПЛЕНИЯ</t>
  </si>
  <si>
    <t>000202000000000000000</t>
  </si>
  <si>
    <t>Дотации бюджетам муниципальных районов на выравнивание уровня бюджетной обеспеченности 340858208.29</t>
  </si>
  <si>
    <t>000 2 02 01001 05 0000 151</t>
  </si>
  <si>
    <t>Дотации поддержку мер по обеспечению  на сбалансированности бюджетов поселений</t>
  </si>
  <si>
    <t>000 2 02 01003 10 0000 151</t>
  </si>
  <si>
    <t>Дотации поддержку мер по обеспечению  на сбалансированности бюджетов</t>
  </si>
  <si>
    <t>00020201003050000151</t>
  </si>
  <si>
    <t>Дотации бюджетам поселений на выравнивание уровня бюджетной обеспеченности поселений</t>
  </si>
  <si>
    <t>000 2 02 01001 10 0000 151</t>
  </si>
  <si>
    <t>Субсидии на государственную поддержку малого и среднего предпринимательства, включая крестьянские (фермерские) хозяйства</t>
  </si>
  <si>
    <t>000 2 02 02009 05 0000 151</t>
  </si>
  <si>
    <t>Субсидии на создание в общеобразовательных организациях, расположенных в сельской местности, условий для занятий физической культурой и спортом
 (000 2 02 02215 00 0000 151)</t>
  </si>
  <si>
    <t>000 2 02 022150 05 0000 151</t>
  </si>
  <si>
    <t xml:space="preserve">Мероприятия государственной программы Российской Федерации «Доступная среда» на 2011-2015 годы
</t>
  </si>
  <si>
    <t>000 2 02 0205105 0000 151</t>
  </si>
  <si>
    <t>Ппрограмма "Энергосбережения и повышение энергитической эффективности на период до 2020года.</t>
  </si>
  <si>
    <t>000 2 02 02150 05 0000 151</t>
  </si>
  <si>
    <t xml:space="preserve">Субсидии бюджетам на софинансирование капитальных вложений в объекты государственной (муниципальной) собственности
               </t>
  </si>
  <si>
    <t>0002 02 02077 05 0000 151</t>
  </si>
  <si>
    <t>Прочие субсидии бюджетам муниципальных районов</t>
  </si>
  <si>
    <t>000 2 02 02999 05 0000 151</t>
  </si>
  <si>
    <t>Прочие субсидии бюджетам поселений 37940500</t>
  </si>
  <si>
    <t>000 2 02 02999 10 0000 151</t>
  </si>
  <si>
    <t>Субвенции бюджетам на осуществление полномочий по подготовке проведения статистических переписей</t>
  </si>
  <si>
    <t>000 2 02 03121 05 0000151</t>
  </si>
  <si>
    <t>Субвенции бюджетам на осуществление первичного воинского учета на территориях, где отсутствуют военные комиссариаты</t>
  </si>
  <si>
    <t>000 2 02 03015 10 0000 151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</si>
  <si>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</si>
  <si>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</si>
  <si>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</si>
  <si>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000 2 02 03022 05 0000 151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</si>
  <si>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</si>
  <si>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</si>
  <si>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поселение на выполнение передаваемых полномочий субъектов Российской Федерации</t>
  </si>
  <si>
    <t>000 2 02 03024 10 0000 151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</si>
  <si>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</si>
  <si>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000 2 02 03026 05 0000151</t>
  </si>
  <si>
    <t>Субвенция на составление списков присяжных заседателей</t>
  </si>
  <si>
    <t>000 2 02 03007 05 0000 151</t>
  </si>
  <si>
    <t xml:space="preserve">Субсидия на модеризацию региональных систем общего образования </t>
  </si>
  <si>
    <t>000 2 02 030 78 05 0000 151</t>
  </si>
  <si>
    <t xml:space="preserve">Обеспечение жильем граждан, уволенных с военной службы (службы), и приравненных к ним лиц
 </t>
  </si>
  <si>
    <t>000 2 02 030 77 05 0000151</t>
  </si>
  <si>
    <t>Прочие субвенции бюджетам муниципальных районов</t>
  </si>
  <si>
    <t>000 2 02 03999 05 0000 151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</si>
  <si>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</si>
  <si>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</si>
  <si>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Субсидии бюджетам муниципальных районов на комплектование книжных фондов библиотек муниципальных образований</t>
  </si>
  <si>
    <t xml:space="preserve">000 202 04025 05 0000 151 </t>
  </si>
  <si>
    <t xml:space="preserve">Реализация программы модернизации здравоохранения субъектов РФ в части укрепления материально-технической базы медицинских учреждений за счет средств бюджета ТФОМС граждан Иркутской области
</t>
  </si>
  <si>
    <t>000 202 04034 05 0001 151</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</si>
  <si>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бюджета территориального фонда обязательного медицинского страхования граждан  Иркутской области</t>
  </si>
  <si>
    <t>000 202 04034 05 0002 151</t>
  </si>
  <si>
    <t>Прочие межбюджетные трасферты</t>
  </si>
  <si>
    <t>000 2 02 04999 05 0000 151</t>
  </si>
  <si>
    <t>000 2 02 04999 10 0000 151</t>
  </si>
  <si>
    <t>Прочие безвозмездные</t>
  </si>
  <si>
    <t>000 2 07 05000 10 0000 180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</si>
  <si>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</si>
  <si>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000 219 050000 50000 151</t>
  </si>
  <si>
    <t xml:space="preserve">  Возврат остатков субсидий, субвенций и иных межбюджетных трансфертов, имеющих целевое назначение, прошлых лет из бюджетов поселений</t>
  </si>
  <si>
    <t>000 219 0500010 0000 151</t>
  </si>
  <si>
    <t xml:space="preserve">Итого доходов </t>
  </si>
  <si>
    <t>00085000000000000000</t>
  </si>
  <si>
    <t>графа 7</t>
  </si>
  <si>
    <t>графа7</t>
  </si>
  <si>
    <t>графа17</t>
  </si>
  <si>
    <t>графа 17</t>
  </si>
  <si>
    <t>Внутенний оборот</t>
  </si>
  <si>
    <t>Всего доходов</t>
  </si>
  <si>
    <t>Общегосударственные вопросы</t>
  </si>
  <si>
    <t>00001000000000000000</t>
  </si>
  <si>
    <t>Оплата труда</t>
  </si>
  <si>
    <t>00001000000000000211</t>
  </si>
  <si>
    <t>Прочие выплаты</t>
  </si>
  <si>
    <t>00001000000000000212</t>
  </si>
  <si>
    <t>Начисления на оплату труда</t>
  </si>
  <si>
    <t>00001000000000000213</t>
  </si>
  <si>
    <t>Услуги связи</t>
  </si>
  <si>
    <t>00001000000000000221</t>
  </si>
  <si>
    <t>Транспортные услуги</t>
  </si>
  <si>
    <t>00001000000000000222</t>
  </si>
  <si>
    <t>Коммунальные услуги</t>
  </si>
  <si>
    <t>00001000000000000223</t>
  </si>
  <si>
    <t>Арендная плата за пользование имуществом</t>
  </si>
  <si>
    <t>00001000000000000224</t>
  </si>
  <si>
    <t>Услуги по содержанию имущества</t>
  </si>
  <si>
    <t>00001000000000000225</t>
  </si>
  <si>
    <t>Прочие услуги</t>
  </si>
  <si>
    <t>00001000000000000226</t>
  </si>
  <si>
    <t>00001000000000000262</t>
  </si>
  <si>
    <t>Прочие расходы</t>
  </si>
  <si>
    <t>00001000000000000290</t>
  </si>
  <si>
    <t>Увеличение стоимости основных средств</t>
  </si>
  <si>
    <t>00001000000000000310</t>
  </si>
  <si>
    <t>Увеличение стоимости материальных запасов</t>
  </si>
  <si>
    <t>00001000000000000340</t>
  </si>
  <si>
    <t>Функционирование высшего должностного лица  органа местного самоуправления</t>
  </si>
  <si>
    <t>00001020000000000000</t>
  </si>
  <si>
    <t>000.0102.000000.121.211</t>
  </si>
  <si>
    <t>000.0102.000000.122.212</t>
  </si>
  <si>
    <t>000.0102.000000.129.213</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</si>
  <si>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</si>
  <si>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00001030000000000000</t>
  </si>
  <si>
    <t>000.0103.000000.122.212</t>
  </si>
  <si>
    <t>000,0103.000000.242,000</t>
  </si>
  <si>
    <t>000.0103.000000.244.000</t>
  </si>
  <si>
    <t>000.0103.000000.852.000</t>
  </si>
  <si>
    <t>000.0103.000000.242.226</t>
  </si>
  <si>
    <t>000.0103.000000.242.340</t>
  </si>
  <si>
    <t>000.0103.000000.244.222</t>
  </si>
  <si>
    <t>000.0103.000000.244.226</t>
  </si>
  <si>
    <t>000.0103.000000.244.290</t>
  </si>
  <si>
    <t>000.0103.000000.852.290</t>
  </si>
  <si>
    <t>000.0103.000000.244.340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</si>
  <si>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</si>
  <si>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00001040000000000000</t>
  </si>
  <si>
    <t>000.0104.000000.121.211</t>
  </si>
  <si>
    <t>000.0104.000000.129.213</t>
  </si>
  <si>
    <t>000.0104.000000.122.212</t>
  </si>
  <si>
    <t>000.0104.000000.242.000</t>
  </si>
  <si>
    <t>000.0104.000000.244.000</t>
  </si>
  <si>
    <t>000.0104.000000.831.000</t>
  </si>
  <si>
    <t>000.0104.000000.852.000</t>
  </si>
  <si>
    <t>000.0104.000000.242.221</t>
  </si>
  <si>
    <t>000.0104.000000.242.225</t>
  </si>
  <si>
    <t>000.0104.000000.242.226</t>
  </si>
  <si>
    <t>000.0104.000000.242.310</t>
  </si>
  <si>
    <t>000.0104.000000.242.340</t>
  </si>
  <si>
    <t>000.0104.000000.244.221</t>
  </si>
  <si>
    <t>000.0104.000000.244.222</t>
  </si>
  <si>
    <t>000.0104.000000.244.223</t>
  </si>
  <si>
    <t>000.0104.000000.244.225</t>
  </si>
  <si>
    <t>000.0104.000000.244.226</t>
  </si>
  <si>
    <t>000.0104.000000.244.290</t>
  </si>
  <si>
    <t>000.0104.000000.244.310</t>
  </si>
  <si>
    <t>000.0104.000000.244.340</t>
  </si>
  <si>
    <t>000.0104.000000.831.290</t>
  </si>
  <si>
    <t>000.0104.000000.852.290</t>
  </si>
  <si>
    <t>000.0104.000000.853.290</t>
  </si>
  <si>
    <t>Судебная система</t>
  </si>
  <si>
    <t>00001050000000000000</t>
  </si>
  <si>
    <t>00001050000000244221</t>
  </si>
  <si>
    <t>00001050000000244226</t>
  </si>
  <si>
    <t>00001050000000244340</t>
  </si>
  <si>
    <t>Обеспечение деятельности финансовых, налоговых и таможенных органов и органов финансового (финансово-бюджетного) надзора</t>
  </si>
  <si>
    <t>00001060000000000000</t>
  </si>
  <si>
    <t>000.0106.000000.121.211</t>
  </si>
  <si>
    <t>000.0106.000000.129.213</t>
  </si>
  <si>
    <t>000.0106.000000.122.212</t>
  </si>
  <si>
    <t>000.0106.000000.242.000</t>
  </si>
  <si>
    <t>000.0106.000000.244.000</t>
  </si>
  <si>
    <t>000.0106.000000.852.000</t>
  </si>
  <si>
    <t>000.0106.000000.242.221</t>
  </si>
  <si>
    <t>000.0106.000000.242.225</t>
  </si>
  <si>
    <t>000.0106.000000.242.226</t>
  </si>
  <si>
    <t>000.0106.000000.242.310</t>
  </si>
  <si>
    <t>000.0106.000000.242.340</t>
  </si>
  <si>
    <t>000.0106.000000.244.221</t>
  </si>
  <si>
    <t>000.0106.000000.244.222</t>
  </si>
  <si>
    <t>000.0106.000000.244.223</t>
  </si>
  <si>
    <t>000.0106.000000.244.225</t>
  </si>
  <si>
    <t>000.0106.000000.244.226</t>
  </si>
  <si>
    <t>000.0106.000000.244.290</t>
  </si>
  <si>
    <t>000.0106.000000.244.310</t>
  </si>
  <si>
    <t>000.0106.000000.244.340</t>
  </si>
  <si>
    <t>000.0106.000000.852.290</t>
  </si>
  <si>
    <t>Обеспечение проведения выборов и референдумов</t>
  </si>
  <si>
    <t>00001070000000000000</t>
  </si>
  <si>
    <t>000.107.0000000.244.290</t>
  </si>
  <si>
    <t>Резервные фонды</t>
  </si>
  <si>
    <t>00001110000000000000</t>
  </si>
  <si>
    <t>000.0111.000000.870.290</t>
  </si>
  <si>
    <t>Другие общегосударственные вопросы</t>
  </si>
  <si>
    <t>00001130000000000000</t>
  </si>
  <si>
    <t>000.0113.00000000.111.211</t>
  </si>
  <si>
    <t>000.0113.00000000.119.213</t>
  </si>
  <si>
    <t>000.0113.00000000.112.212</t>
  </si>
  <si>
    <t>000.0113.00000000.121.211</t>
  </si>
  <si>
    <t>000.0113.00000000.129.213</t>
  </si>
  <si>
    <t>000.0113.00000000.122.212</t>
  </si>
  <si>
    <t>000.0113.00000000.242.000</t>
  </si>
  <si>
    <t>000.0113.00000000.244.000</t>
  </si>
  <si>
    <t>000.0113.00000000.852.000</t>
  </si>
  <si>
    <t>000.0113.00000000.242.221</t>
  </si>
  <si>
    <t>000.0113.00000000.242.225</t>
  </si>
  <si>
    <t>000.0113.00000000.242.226</t>
  </si>
  <si>
    <t>000.0113.00000000.242.310</t>
  </si>
  <si>
    <t>000.0113.00000000.242.340</t>
  </si>
  <si>
    <t>000.0113.00000000.244.221</t>
  </si>
  <si>
    <t>000.0113.00000000.244.222</t>
  </si>
  <si>
    <t>000.0113.00000000.244.223</t>
  </si>
  <si>
    <t>000.0113.00000000.244.225</t>
  </si>
  <si>
    <t>000.0113.00000000.244.226</t>
  </si>
  <si>
    <t>000.0113.00000000.244.290</t>
  </si>
  <si>
    <t>000.0113.00000000.244.310</t>
  </si>
  <si>
    <t>000.0113.00000000.244.340</t>
  </si>
  <si>
    <t>000.0113.00000000.852.290</t>
  </si>
  <si>
    <t>Мобилизационная и вневойсковая подготовка</t>
  </si>
  <si>
    <t>00002030000000000000</t>
  </si>
  <si>
    <t>000.0203.00000000.121.211</t>
  </si>
  <si>
    <t>000.0203.00000000.121.213</t>
  </si>
  <si>
    <t>000.0203.00000000.122.212</t>
  </si>
  <si>
    <t>000.0203.00000000.242.221</t>
  </si>
  <si>
    <t>000.0203.00000000.244.222</t>
  </si>
  <si>
    <t>000.0203.00000000.244.223</t>
  </si>
  <si>
    <t>000.0203.00000000.244.224</t>
  </si>
  <si>
    <t>000.0203.00000000.244.226</t>
  </si>
  <si>
    <t>000.0203.00000000.244.340</t>
  </si>
  <si>
    <t>Национальная безопасность и правоохранительная деятельность</t>
  </si>
  <si>
    <t>00003000000000000000</t>
  </si>
  <si>
    <t>00003000000000000211</t>
  </si>
  <si>
    <t>00003000000000000213</t>
  </si>
  <si>
    <t>00003000000000000212</t>
  </si>
  <si>
    <t>00003000000000000221</t>
  </si>
  <si>
    <t>00003000000000000222</t>
  </si>
  <si>
    <t>00003000000000000225</t>
  </si>
  <si>
    <t>00003000000000000226</t>
  </si>
  <si>
    <t>Пособия по социальной помощи населению</t>
  </si>
  <si>
    <t>00003000000000000262</t>
  </si>
  <si>
    <t>00003000000000000290</t>
  </si>
  <si>
    <t>00003000000000000310</t>
  </si>
  <si>
    <t>00003000000000000340</t>
  </si>
  <si>
    <t>Органы внутренних дел</t>
  </si>
  <si>
    <t>00003020000000000000</t>
  </si>
  <si>
    <t>000.0302.00000000.244.226</t>
  </si>
  <si>
    <t>000.0302.00000000.244.340</t>
  </si>
  <si>
    <t>000.0302.00000000.244.290</t>
  </si>
  <si>
    <t>000.0302.00000000.</t>
  </si>
  <si>
    <t>Защита населения и территории от последствий чрезвычайных ситуаций природного и техногенного характера, гражданская оборона</t>
  </si>
  <si>
    <t>0000309000000000000</t>
  </si>
  <si>
    <t>0000.0309.0000000.122.212</t>
  </si>
  <si>
    <t>0000.0309.0000000.242.000</t>
  </si>
  <si>
    <t>0000.0309.0000000.244.000</t>
  </si>
  <si>
    <t>0000.0309.0000000.242.225</t>
  </si>
  <si>
    <t>0000.0309.0000000.242.226</t>
  </si>
  <si>
    <t>0000.0309.0000000.242.340</t>
  </si>
  <si>
    <t>0000.0309.0000000.244.222</t>
  </si>
  <si>
    <t>0000.0309.0000000.244.225</t>
  </si>
  <si>
    <t>0000.0309.0000000.244.226</t>
  </si>
  <si>
    <t>0000.0309.0000000.244.310</t>
  </si>
  <si>
    <t>0000.0309.0000000.244.340</t>
  </si>
  <si>
    <t xml:space="preserve">Обеспечение пожарной безопасности </t>
  </si>
  <si>
    <t>0000310000000000000</t>
  </si>
  <si>
    <t>000.0310.0000000.242.000</t>
  </si>
  <si>
    <t>000.0310.0000000.244.000</t>
  </si>
  <si>
    <t>000.0310.0000000.242.225</t>
  </si>
  <si>
    <t>000.0310.0000000.242.226</t>
  </si>
  <si>
    <t>000.0310.0000000.242.310</t>
  </si>
  <si>
    <t>000.0310.0000000.242.340</t>
  </si>
  <si>
    <t>000.0310.0000000.244.222</t>
  </si>
  <si>
    <t>000.0310.0000000.244.225</t>
  </si>
  <si>
    <t>000.0310.0000000.244.226</t>
  </si>
  <si>
    <t>000.0310.0000000.244.290</t>
  </si>
  <si>
    <t>000.0310.0000000.244.310</t>
  </si>
  <si>
    <t>000.0310.0000000.244.340</t>
  </si>
  <si>
    <t>Другие вопросы в области национальной безопасности, правоохранительной деятельности</t>
  </si>
  <si>
    <t>0000314000000000000</t>
  </si>
  <si>
    <t>000.0314.0000000.111.211</t>
  </si>
  <si>
    <t>000.0314.0000000.119.213</t>
  </si>
  <si>
    <t>000.0314.0000000.112.212</t>
  </si>
  <si>
    <t>000,0314.0000000.242.000</t>
  </si>
  <si>
    <t>000.0314.0000000.244.000</t>
  </si>
  <si>
    <t>000.0314.0000000.242.221</t>
  </si>
  <si>
    <t>000.0314.0000000.242.340</t>
  </si>
  <si>
    <t>000.0314.0000000.244.222</t>
  </si>
  <si>
    <t>000.0314.0000000.244.226</t>
  </si>
  <si>
    <t>000.0314.0000000.244.310</t>
  </si>
  <si>
    <t>000.0314.0000000.244.340</t>
  </si>
  <si>
    <t>Национальная экономика</t>
  </si>
  <si>
    <t>00004000000000000000</t>
  </si>
  <si>
    <t>00004000000000000211</t>
  </si>
  <si>
    <t>00004000000000000212</t>
  </si>
  <si>
    <t>00004000000000000213</t>
  </si>
  <si>
    <t>00004000000000000221</t>
  </si>
  <si>
    <t>00004000000000000222</t>
  </si>
  <si>
    <t>00004000000000000223</t>
  </si>
  <si>
    <t>Аредная плата за пользование имуществом</t>
  </si>
  <si>
    <t>00004000000000000224</t>
  </si>
  <si>
    <t>00004000000000000225</t>
  </si>
  <si>
    <t>00004000000000000226</t>
  </si>
  <si>
    <t>Безвозмездные и безвозвратные перечисления  организациям, за исключением государственных и муниципальных организаций</t>
  </si>
  <si>
    <t>00004000000000000242</t>
  </si>
  <si>
    <t>00004000000000000290</t>
  </si>
  <si>
    <t>00004000000000000310</t>
  </si>
  <si>
    <t>00004000000000000340</t>
  </si>
  <si>
    <t xml:space="preserve">  Общеэкономические вопросы</t>
  </si>
  <si>
    <t>00004010000000000000</t>
  </si>
  <si>
    <t>000.0401.0000000.121.211</t>
  </si>
  <si>
    <t>000.0401.0000000.129.213</t>
  </si>
  <si>
    <t>000.0401.0000000.122.212</t>
  </si>
  <si>
    <t>000.0401.0000000.242.000</t>
  </si>
  <si>
    <t>000.0401.0000000.244.000</t>
  </si>
  <si>
    <t>000.0401.0000000.242.221</t>
  </si>
  <si>
    <t>000.0401.0000000.242.226</t>
  </si>
  <si>
    <t>000.0401.0000000.242.340</t>
  </si>
  <si>
    <t>000.0401.0000000.244.221</t>
  </si>
  <si>
    <t>000.0401.0000000.244.340</t>
  </si>
  <si>
    <t>000.0405.0000000.000.000</t>
  </si>
  <si>
    <t>000.0405.0000000.242.221</t>
  </si>
  <si>
    <t>000.0405.0000000.244.000</t>
  </si>
  <si>
    <t>000.0405.0000000.244.221</t>
  </si>
  <si>
    <t>000.0405.0000000.244.222</t>
  </si>
  <si>
    <t>000.0405.0000000.244.290</t>
  </si>
  <si>
    <t>000.0405.0000000.244.340</t>
  </si>
  <si>
    <t>000.0407.0000000.000.000</t>
  </si>
  <si>
    <t>000.0407.0000000.244.226</t>
  </si>
  <si>
    <t>00004090000000000000</t>
  </si>
  <si>
    <t>000.0409.0000000.244.226</t>
  </si>
  <si>
    <t>000.0409.0000000.244.340</t>
  </si>
  <si>
    <t>Безвозмездные и безвозвратные перечисления организациям государственным муниципальным образованиям</t>
  </si>
  <si>
    <t>000.0409.0000000.810.242</t>
  </si>
  <si>
    <t>Другие вопросы в области национальной экономики</t>
  </si>
  <si>
    <t>00004120000000000000</t>
  </si>
  <si>
    <t>000.0412.0000000.244.226</t>
  </si>
  <si>
    <t>000.0412.0000000.244.290</t>
  </si>
  <si>
    <t>000.0412.0000000.810.242</t>
  </si>
  <si>
    <t>Жилищно-коммунальное хозяйство</t>
  </si>
  <si>
    <t>00005000000000000000</t>
  </si>
  <si>
    <t>00005000000000000222</t>
  </si>
  <si>
    <t>00005030000000000223</t>
  </si>
  <si>
    <t>00005030000000000224</t>
  </si>
  <si>
    <t>00005000000000000225</t>
  </si>
  <si>
    <t>00005000000000000226</t>
  </si>
  <si>
    <t xml:space="preserve">  Безвозмездные перечисления организациям, за исключением государственных и муниципальных организаций</t>
  </si>
  <si>
    <t>00005000000000000242</t>
  </si>
  <si>
    <t>00005000000000000290</t>
  </si>
  <si>
    <t>00005000000000000310</t>
  </si>
  <si>
    <t>00005000000000000340</t>
  </si>
  <si>
    <t>00005000000000000530</t>
  </si>
  <si>
    <t>Жилищное хозяйство</t>
  </si>
  <si>
    <t>00005010000000000000</t>
  </si>
  <si>
    <t>000.0501.0000000.244.222</t>
  </si>
  <si>
    <t>000.0501.0000000.244.225</t>
  </si>
  <si>
    <t>000.0501.0000000.244.223</t>
  </si>
  <si>
    <t>000.0501.0000000.244.226</t>
  </si>
  <si>
    <t>000.0501.0000000.463.530</t>
  </si>
  <si>
    <t>000.0501.0000000.244.290</t>
  </si>
  <si>
    <t>000.0501.0000000.810.242</t>
  </si>
  <si>
    <t>000.0501.0000000.831.290</t>
  </si>
  <si>
    <t>000.0501.0000000.244.310</t>
  </si>
  <si>
    <t>000.0501.0000000.244.340</t>
  </si>
  <si>
    <t>Коммунальное хозяйство</t>
  </si>
  <si>
    <t>00005020000000000000</t>
  </si>
  <si>
    <t>000.0502.0000000.244.222</t>
  </si>
  <si>
    <t>000.0502.0000000.244.225</t>
  </si>
  <si>
    <t>000.0502.0000000.241.226</t>
  </si>
  <si>
    <t>000.0502.0000000.244.226</t>
  </si>
  <si>
    <t>000.0502.0000000.452.530</t>
  </si>
  <si>
    <t>000.0502.0000000.831.290</t>
  </si>
  <si>
    <t>000.0502.0000000.244.290</t>
  </si>
  <si>
    <t>000.0502.0000000.244.310</t>
  </si>
  <si>
    <t>000.0502.0000000.244.340</t>
  </si>
  <si>
    <t>000.0502.0000000.810.242</t>
  </si>
  <si>
    <t>Благоустройство</t>
  </si>
  <si>
    <t>00005030000000000000</t>
  </si>
  <si>
    <t>000.0503.0000000.244.222</t>
  </si>
  <si>
    <t>000.0503.0000000.244.223</t>
  </si>
  <si>
    <t>000.0503.0000000.244.224</t>
  </si>
  <si>
    <t>000.0503.0000000.244.225</t>
  </si>
  <si>
    <t>000.0503.0000000.244.226</t>
  </si>
  <si>
    <t>000.0503.0000000.244.310</t>
  </si>
  <si>
    <t>000.0503.0000000.244.340</t>
  </si>
  <si>
    <t>000.0503.0000000.244.242</t>
  </si>
  <si>
    <t>000.0503.0000000.810.242</t>
  </si>
  <si>
    <t>Оказание услуг по перевозке пассажиров по социально-значимых маршрутам</t>
  </si>
  <si>
    <t>00005050000000000000</t>
  </si>
  <si>
    <t>Безвозмездные и безвозвратные перечисления государственным и муниципальным организациям</t>
  </si>
  <si>
    <t>00005050000000000242</t>
  </si>
  <si>
    <t>Образование</t>
  </si>
  <si>
    <t>00007000000000000000</t>
  </si>
  <si>
    <t>00007000000000000211</t>
  </si>
  <si>
    <t>00007000000000000212</t>
  </si>
  <si>
    <t>00007000000000000213</t>
  </si>
  <si>
    <t>00007000000000000221</t>
  </si>
  <si>
    <t>00007000000000000222</t>
  </si>
  <si>
    <t>00007000000000000223</t>
  </si>
  <si>
    <t>00007000000000000224</t>
  </si>
  <si>
    <t>00007000000000000225</t>
  </si>
  <si>
    <t>00007000000000000226</t>
  </si>
  <si>
    <t>00007000000000000290</t>
  </si>
  <si>
    <t>00007000000000000310</t>
  </si>
  <si>
    <t>00007000000000000340</t>
  </si>
  <si>
    <t>Дошкольное образование</t>
  </si>
  <si>
    <t>00007010000000000000</t>
  </si>
  <si>
    <t>000.0701.0000000.111.211</t>
  </si>
  <si>
    <t>000.0701.0000000.119.213</t>
  </si>
  <si>
    <t>000.0701.0000000.112.212</t>
  </si>
  <si>
    <t>000.0701.0000000.242.000</t>
  </si>
  <si>
    <t>000.0701.0000000.243.000</t>
  </si>
  <si>
    <t>000.0701.0000000.244.000</t>
  </si>
  <si>
    <t>000.0701.0000000.851.000</t>
  </si>
  <si>
    <t>000.0701.0000000.852.000</t>
  </si>
  <si>
    <t>000.0701.0000000.242.221</t>
  </si>
  <si>
    <t>000.0701.0000000.242.225</t>
  </si>
  <si>
    <t>000.0701.0000000.243.225</t>
  </si>
  <si>
    <t>000.0701.0000000.242.226</t>
  </si>
  <si>
    <t>000.0701.0000000.242.310</t>
  </si>
  <si>
    <t>000.0701.0000000.242.340</t>
  </si>
  <si>
    <t>000.0701.0000000.244.222</t>
  </si>
  <si>
    <t>000.0701.0000000.244.223</t>
  </si>
  <si>
    <t>000.0701.0000000.244.225</t>
  </si>
  <si>
    <t>000.0701.0000000.244.226</t>
  </si>
  <si>
    <t>000.0701.0000000.244.290</t>
  </si>
  <si>
    <t>000.0701.0000000.244.310</t>
  </si>
  <si>
    <t>000.0701.0000000.244.340</t>
  </si>
  <si>
    <t>000.0701.0000000.851.290</t>
  </si>
  <si>
    <t>000.0701.0000000.852.290</t>
  </si>
  <si>
    <t>Общее образование</t>
  </si>
  <si>
    <t>00007020000000000000</t>
  </si>
  <si>
    <t>000.0702.0000000.111.211</t>
  </si>
  <si>
    <t>000.0702.0000000.119.213</t>
  </si>
  <si>
    <t>000.0702.0000000.112.212</t>
  </si>
  <si>
    <t>000.0702.0000000.242.000</t>
  </si>
  <si>
    <t>000.0702.0000000.243.000</t>
  </si>
  <si>
    <t>000.0702.0000000.244.000</t>
  </si>
  <si>
    <t>000.0702.0000000.851.000</t>
  </si>
  <si>
    <t>000.0702.0000000.852.000</t>
  </si>
  <si>
    <t>000.0702.0000000.242.221</t>
  </si>
  <si>
    <t>000.0702.0000000.242.225</t>
  </si>
  <si>
    <t>000.0702.0000000.242.226</t>
  </si>
  <si>
    <t>000.0702.0000000.242.310</t>
  </si>
  <si>
    <t>000.0702.0000000.242.340</t>
  </si>
  <si>
    <t>000.0702.0000000.243.225</t>
  </si>
  <si>
    <t>000.0702.0000000.244.221</t>
  </si>
  <si>
    <t>000.0702.0000000.244.222</t>
  </si>
  <si>
    <t>000.0702.0000000.244.223</t>
  </si>
  <si>
    <t>000.0702.0000000.244.224</t>
  </si>
  <si>
    <t>000.0702.0000000.244.225</t>
  </si>
  <si>
    <t>000.0702.0000000.244.226</t>
  </si>
  <si>
    <t>000.0702.0000000.244.290</t>
  </si>
  <si>
    <t>000.0702.0000000.244.310</t>
  </si>
  <si>
    <t>000.0702.0000000.244.340</t>
  </si>
  <si>
    <t>000.0702.0000000.851.290</t>
  </si>
  <si>
    <t>000.0702.0000000.852.290</t>
  </si>
  <si>
    <t>Молодежная политика и оздоровление детей</t>
  </si>
  <si>
    <t>00007070000000000000</t>
  </si>
  <si>
    <t>000.0707.0000000.244.000</t>
  </si>
  <si>
    <t>000.0707.0000000.244,221</t>
  </si>
  <si>
    <t>000.0707.0000000.244.222</t>
  </si>
  <si>
    <t>000.0707.0000000.244.225</t>
  </si>
  <si>
    <t>000.0707.0000000.244.226</t>
  </si>
  <si>
    <t>000.0707.0000000.244.290</t>
  </si>
  <si>
    <t>000.0707.0000000.244.310</t>
  </si>
  <si>
    <t>000.0707.0000000.244.340</t>
  </si>
  <si>
    <t>Другие вопросы в области образования</t>
  </si>
  <si>
    <t>00007090000000000000</t>
  </si>
  <si>
    <t>000.0709.0000000.111.211</t>
  </si>
  <si>
    <t>000.0709.0000000.119.213</t>
  </si>
  <si>
    <t>000.0709.0000000.112.212</t>
  </si>
  <si>
    <t>000.0709.0000000.121.211</t>
  </si>
  <si>
    <t>000.0709.0000000.121.213</t>
  </si>
  <si>
    <t>000.0709.0000000.122.212</t>
  </si>
  <si>
    <t>000.0709.0000000.242.000</t>
  </si>
  <si>
    <t>000.0709.0000000.244.000</t>
  </si>
  <si>
    <t>000.0709.0000000.851.000</t>
  </si>
  <si>
    <t>000.0709.0000000.852.000</t>
  </si>
  <si>
    <t>000.0709.0000000.242.221</t>
  </si>
  <si>
    <t>000.0709.0000000.242.225</t>
  </si>
  <si>
    <t>000.0709.0000000.242.226</t>
  </si>
  <si>
    <t>000.0709.0000000.242.310</t>
  </si>
  <si>
    <t>000.0709.0000000.242.340</t>
  </si>
  <si>
    <t>000.0709.0000000.244.222</t>
  </si>
  <si>
    <t>000.0709.0000000.244.223</t>
  </si>
  <si>
    <t>000.0709.0000000.244.225</t>
  </si>
  <si>
    <t>000.0709.0000000.244.226</t>
  </si>
  <si>
    <t>000.0709.0000000.244.290</t>
  </si>
  <si>
    <t>000.0709.0000000.244.310</t>
  </si>
  <si>
    <t>000.0709.0000000.244.340</t>
  </si>
  <si>
    <t>000.0709.0000000.851.290</t>
  </si>
  <si>
    <t>000.0709.0000000.852.290</t>
  </si>
  <si>
    <t>Культура, кинематография, средства массовой информации</t>
  </si>
  <si>
    <t>00008000000000000000</t>
  </si>
  <si>
    <t>00008000000000000211</t>
  </si>
  <si>
    <t>00008000000000000212</t>
  </si>
  <si>
    <t>00008000000000000213</t>
  </si>
  <si>
    <t>00008000000000000221</t>
  </si>
  <si>
    <t>00008000000000000222</t>
  </si>
  <si>
    <t>00008000000000000223</t>
  </si>
  <si>
    <t>00008000000000000224</t>
  </si>
  <si>
    <t>00008000000000000225</t>
  </si>
  <si>
    <t>00008000000000000226</t>
  </si>
  <si>
    <t>00008000000000000242</t>
  </si>
  <si>
    <t>00008000000000000262</t>
  </si>
  <si>
    <t>00008000000000000290</t>
  </si>
  <si>
    <t>00008000000000000310</t>
  </si>
  <si>
    <t>00008000000000000340</t>
  </si>
  <si>
    <t>Культура</t>
  </si>
  <si>
    <t>00008010000000000000</t>
  </si>
  <si>
    <t>000.0801.0000000.111.211</t>
  </si>
  <si>
    <t>000.0801.0000000.119.213</t>
  </si>
  <si>
    <t>000.0801.0000000.112.212</t>
  </si>
  <si>
    <t>000.0801.0000000.242.000</t>
  </si>
  <si>
    <t>000.0801.0000000.244.000</t>
  </si>
  <si>
    <t>000.0801.0000000.852.000</t>
  </si>
  <si>
    <t>000.0801.0000000.242.221</t>
  </si>
  <si>
    <t>000.0801.0000000.242.225</t>
  </si>
  <si>
    <t>000.0801.0000000.242.226</t>
  </si>
  <si>
    <t>000.0801.0000000.242.310</t>
  </si>
  <si>
    <t>000.0801.0000000.242.340</t>
  </si>
  <si>
    <t>000.0801.0000000.244.221</t>
  </si>
  <si>
    <t>000.0801.0000000.244.222</t>
  </si>
  <si>
    <t>000.0801.0000000.244.223</t>
  </si>
  <si>
    <t>000.0801.0000000.244.224</t>
  </si>
  <si>
    <t>000.0801.0000000.244.225</t>
  </si>
  <si>
    <t>000.0801.0000000.244.226</t>
  </si>
  <si>
    <t>000.0801.0000000.244.290</t>
  </si>
  <si>
    <t>000.0801.0000000.244.310</t>
  </si>
  <si>
    <t>000.0801.0000000.244.340</t>
  </si>
  <si>
    <t>000.0801.0000000.852.290</t>
  </si>
  <si>
    <t>Другие вопросы в области культуры, кинематографии и средств массовой информации</t>
  </si>
  <si>
    <t>00008040000000000000</t>
  </si>
  <si>
    <t>000.0804.0000000.111.211</t>
  </si>
  <si>
    <t>000.0804.0000000.119.213</t>
  </si>
  <si>
    <t>000.0804.0000000.112.212</t>
  </si>
  <si>
    <t>000.0804.0000000.242.000</t>
  </si>
  <si>
    <t>000.0804.0000000.244.000</t>
  </si>
  <si>
    <t>000.0804.0000000.852.000</t>
  </si>
  <si>
    <t>000.0804.0000000.242.221</t>
  </si>
  <si>
    <t>000.0804.0000000.242.225</t>
  </si>
  <si>
    <t>000.0804.0000000.242.226</t>
  </si>
  <si>
    <t>000.0804.0000000.242.310</t>
  </si>
  <si>
    <t>000.0804.0000000.242.340</t>
  </si>
  <si>
    <t>000.0804.0000000.244.221</t>
  </si>
  <si>
    <t>000.0804.0000000.244.222</t>
  </si>
  <si>
    <t>000.0804.0000000.244.223</t>
  </si>
  <si>
    <t>000.0804.0000000.244.225</t>
  </si>
  <si>
    <t>000.0804.0000000.244.226</t>
  </si>
  <si>
    <t>000.0804.0000000.244.310</t>
  </si>
  <si>
    <t>000.0804.0000000.244.340</t>
  </si>
  <si>
    <t>000.0804.0000000.852.290</t>
  </si>
  <si>
    <t>Здравоохранение и спорт</t>
  </si>
  <si>
    <t>00009000000000000000</t>
  </si>
  <si>
    <t>00009000000000000211</t>
  </si>
  <si>
    <t>00009000000000000222</t>
  </si>
  <si>
    <t>00009000000000000226</t>
  </si>
  <si>
    <t>00009000000000000340</t>
  </si>
  <si>
    <t>Амбулаторная мед.помощь</t>
  </si>
  <si>
    <t>00009020000000000000</t>
  </si>
  <si>
    <t>00009020000000000241</t>
  </si>
  <si>
    <t>Другие вопросы в области здравоохранения</t>
  </si>
  <si>
    <t>00009090000000000000</t>
  </si>
  <si>
    <t>00009090000000111211</t>
  </si>
  <si>
    <t>00009090000000000222</t>
  </si>
  <si>
    <t>00009090000000000226</t>
  </si>
  <si>
    <t>00009090000000000340</t>
  </si>
  <si>
    <t>Социальная политика</t>
  </si>
  <si>
    <t>00010000000000000211</t>
  </si>
  <si>
    <t>00010000000000000212</t>
  </si>
  <si>
    <t>00010000000000000213</t>
  </si>
  <si>
    <t>00010000000000000221</t>
  </si>
  <si>
    <t>00010000000000000222</t>
  </si>
  <si>
    <t>00010000000000000223</t>
  </si>
  <si>
    <t>00010000000000000224</t>
  </si>
  <si>
    <t>00010000000000000225</t>
  </si>
  <si>
    <t>00010000000000000226</t>
  </si>
  <si>
    <t>00010000000000000262</t>
  </si>
  <si>
    <t>Социальные пособия, выплачиваемые организациями сектора государственного управления</t>
  </si>
  <si>
    <t>00010000000000000263</t>
  </si>
  <si>
    <t>00010000000000000290</t>
  </si>
  <si>
    <t>00010000000000000310</t>
  </si>
  <si>
    <t>увеличение стоимости матреиальных запасов</t>
  </si>
  <si>
    <t>00010000000000000340</t>
  </si>
  <si>
    <t>Пенсионное обеспечение</t>
  </si>
  <si>
    <t>00010010000000000000</t>
  </si>
  <si>
    <t>000.1001.0000000.321.263</t>
  </si>
  <si>
    <t>Социальное обслуживание населения</t>
  </si>
  <si>
    <t>00010020000000000000</t>
  </si>
  <si>
    <t>Комунальные услуги</t>
  </si>
  <si>
    <t>00010020000000000223</t>
  </si>
  <si>
    <t>Социальное обеспечение населения</t>
  </si>
  <si>
    <t>00010030000000000000</t>
  </si>
  <si>
    <t>000.1003.0000000.121.211</t>
  </si>
  <si>
    <t>000.1003.0000000.129.213</t>
  </si>
  <si>
    <t>000.1003.0000000.242.</t>
  </si>
  <si>
    <t>000.1003.0000000.244.</t>
  </si>
  <si>
    <t>000.1003.0000000.313.</t>
  </si>
  <si>
    <t>000.1003.0000000.323</t>
  </si>
  <si>
    <t>000.1003.0000000.242.221</t>
  </si>
  <si>
    <t>000.1003.0000000.242.226</t>
  </si>
  <si>
    <t>000.1003.0000000.242.310</t>
  </si>
  <si>
    <t>000.1003.0000000.242.340</t>
  </si>
  <si>
    <t>000.1003.0000000.244.221</t>
  </si>
  <si>
    <t>000.1003.0000000.244.223</t>
  </si>
  <si>
    <t>000.1003.0000000.244.225</t>
  </si>
  <si>
    <t>000.1003.0000000.244.226</t>
  </si>
  <si>
    <t>000.1003.0000000.244.310</t>
  </si>
  <si>
    <t>000.1003.0000000.244.340</t>
  </si>
  <si>
    <t>000.1003.0000000.313.262</t>
  </si>
  <si>
    <t>000.1003.0000000.313.340</t>
  </si>
  <si>
    <t>Охрана семьи и детства</t>
  </si>
  <si>
    <t>00010040000000000000</t>
  </si>
  <si>
    <t>руководство и управление в сфере установленных функций органов МСУ</t>
  </si>
  <si>
    <t>00010040000000000310</t>
  </si>
  <si>
    <t>00010040000000000340</t>
  </si>
  <si>
    <t>Другие вопросы в области социальной политики</t>
  </si>
  <si>
    <t>00010060000000000000</t>
  </si>
  <si>
    <t>000.1006.0000000.121.211</t>
  </si>
  <si>
    <t>000.1006.0000000.129.213</t>
  </si>
  <si>
    <t>000.1006.0000000.122.212</t>
  </si>
  <si>
    <t>000.1006.0000000.242.</t>
  </si>
  <si>
    <t>000.1006.0000000.244.</t>
  </si>
  <si>
    <t>000.1006.0000000.242.221</t>
  </si>
  <si>
    <t>000.1006.0000000.242.226</t>
  </si>
  <si>
    <t>000.1006.0000000.242.310</t>
  </si>
  <si>
    <t>000.1006.0000000.242.340</t>
  </si>
  <si>
    <t>000.1006.0000000.244.221</t>
  </si>
  <si>
    <t>000.1006.0000000.244.222</t>
  </si>
  <si>
    <t>000.1006.0000000.244.223</t>
  </si>
  <si>
    <t>000.1006.0000000.244.225</t>
  </si>
  <si>
    <t>000.1006.0000000.244.226</t>
  </si>
  <si>
    <t>000.1006.0000000.244.310</t>
  </si>
  <si>
    <t>000.1006.0000000.244.340</t>
  </si>
  <si>
    <t>Спорт и физическая культура</t>
  </si>
  <si>
    <t>00011010000000000244</t>
  </si>
  <si>
    <t>000.1101.0000000.244.222</t>
  </si>
  <si>
    <t>000.1101.0000000.244.225</t>
  </si>
  <si>
    <t>000.1101.0000000.244.226</t>
  </si>
  <si>
    <t>000.1101.0000000.244.290</t>
  </si>
  <si>
    <t>000.1101.0000000.244.310</t>
  </si>
  <si>
    <t>000.1101.0000000.244.340</t>
  </si>
  <si>
    <t xml:space="preserve">  Другие вопросы в области физической культуры и спорта</t>
  </si>
  <si>
    <t>000110500000000000244</t>
  </si>
  <si>
    <t>000.1105.0000000.244.222</t>
  </si>
  <si>
    <t>000.1105.0000000.244.226</t>
  </si>
  <si>
    <t>000.1105.0000000.244.290</t>
  </si>
  <si>
    <t>000.1105.0000000.244.310</t>
  </si>
  <si>
    <t>000.1105.0000000.810.242</t>
  </si>
  <si>
    <t>000.1105.0000000.244.340</t>
  </si>
  <si>
    <t>Обслуживание государственного и муниципального долга</t>
  </si>
  <si>
    <t>00013010000000000000</t>
  </si>
  <si>
    <t>Обслуживание внутренних долговых обязательств</t>
  </si>
  <si>
    <t>00013010000000000231</t>
  </si>
  <si>
    <t>Межбюджетные трансферты</t>
  </si>
  <si>
    <t>00014010000000000000</t>
  </si>
  <si>
    <t>Перечисление другим бюджетам бюджетной системы</t>
  </si>
  <si>
    <t>000.1401.0000000.540.251</t>
  </si>
  <si>
    <t>Расходы бюджета - ВСЕГО</t>
  </si>
  <si>
    <t>00098000000000000000</t>
  </si>
  <si>
    <t>Результат исполнения бюджета (дефицит "--", профицит "+")</t>
  </si>
  <si>
    <t>00079000000000000000</t>
  </si>
  <si>
    <t>Итого внутренних оборотов</t>
  </si>
  <si>
    <t>000140100000000251</t>
  </si>
  <si>
    <t>гр 4,6</t>
  </si>
  <si>
    <t>гр 14,16</t>
  </si>
  <si>
    <t xml:space="preserve">Результат исполнения бюджета (дефицит "--", профицит "+") </t>
  </si>
  <si>
    <t>район 4;6 гр</t>
  </si>
  <si>
    <t>район 14;16</t>
  </si>
  <si>
    <t>000980000000000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</si>
  <si>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</si>
  <si>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</si>
  <si>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бюджетами поселений в валюте Российской  Федерации</t>
  </si>
  <si>
    <t>000 01 02 00 00 10 0000 710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</si>
  <si>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</si>
  <si>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</si>
  <si>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</si>
  <si>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</si>
  <si>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</si>
  <si>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</si>
  <si>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</si>
  <si>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</si>
  <si>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Изменение остатков средств на счетах по учету  средств бюджета</t>
  </si>
  <si>
    <t>000 01 05 00 00 00 0000 000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</si>
  <si>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</si>
  <si>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</si>
  <si>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поселений</t>
  </si>
  <si>
    <t>000 01 05 02 01 10 0000 510</t>
  </si>
  <si>
    <t>Уменьшение прочих остатков денежных средств  бюджетов муниципальных районов*</t>
  </si>
  <si>
    <t>000 01 05 02 01 05 0000 610</t>
  </si>
  <si>
    <t>Уменьшение прочих остатков денежных средств  бюджетов поселений</t>
  </si>
  <si>
    <t>000 01 05 02 01 10 0000 610</t>
  </si>
  <si>
    <t>Источники финансирования дефицита бюджетов - всего</t>
  </si>
  <si>
    <t>000 90 00 00 00 00 0000 000</t>
  </si>
  <si>
    <t>Внутренние обороты</t>
  </si>
  <si>
    <t xml:space="preserve">Внутренние обороты </t>
  </si>
  <si>
    <t>Остатки на конец периода 08000000000000</t>
  </si>
  <si>
    <t>Остатки на начало года</t>
  </si>
  <si>
    <t xml:space="preserve"> </t>
  </si>
  <si>
    <t>Остатки целевых средств</t>
  </si>
  <si>
    <t>Начальник финансового управления</t>
  </si>
  <si>
    <t>Косоротов П.А.</t>
  </si>
  <si>
    <t xml:space="preserve">                                                                           </t>
  </si>
  <si>
    <t>Зам.начальника,начальник бюджетного отдела</t>
  </si>
  <si>
    <t>Захарова М.В.</t>
  </si>
  <si>
    <t xml:space="preserve">                                                                                                                                                                                                                                                                                                                                                                                                                                                                                                                                                                                                                                                                                                                                                                                                                                                                                                                                                                                                                                                                                                                                                                                                                                                                                                                                                                                                                                                                                                                                                                                                                                                                                                                                                                                                                                                                                                                                                                                                                                                                                                                                                                                                                                                                                                                                                                                                                                                                                                                                                                                                                                                                                                                                                                                                                                                                                                                                                                                                                                                                                                                                                                                                                                                                                                                                                                                                                                                                                                                                                                                                                                                                                                                                                                                                                                                                                                                                                                                                                                                                                                                                                                                                                                                                                                                                                                                                                                                                                                                                                                                                                                                                                                                                                                                                                                                                                                                                                                                                                                                                                                                                                                                                                                                                                                                                                                                                                                                                                                                                                                                                                                                                     </t>
  </si>
  <si>
    <t>Главный бухгалтер</t>
  </si>
  <si>
    <t>Зябрева Н.В.</t>
  </si>
  <si>
    <t>Социальное пособие</t>
  </si>
  <si>
    <t>Дорожное хозяйство</t>
  </si>
  <si>
    <t xml:space="preserve">Утверждаю: </t>
  </si>
  <si>
    <t>Мэр района</t>
  </si>
  <si>
    <t>А.Б.Сергей</t>
  </si>
  <si>
    <t>16 мая 2016 года</t>
  </si>
</sst>
</file>

<file path=xl/styles.xml><?xml version="1.0" encoding="utf-8"?>
<styleSheet xmlns="http://schemas.openxmlformats.org/spreadsheetml/2006/main">
  <numFmts count="2">
    <numFmt numFmtId="44" formatCode="_-* #,##0.00&quot;р.&quot;_-;\-* #,##0.00&quot;р.&quot;_-;_-* &quot;-&quot;??&quot;р.&quot;_-;_-@_-"/>
    <numFmt numFmtId="43" formatCode="_-* #,##0.00_р_._-;\-* #,##0.00_р_._-;_-* &quot;-&quot;??_р_._-;_-@_-"/>
  </numFmts>
  <fonts count="31">
    <font>
      <sz val="11"/>
      <color theme="1"/>
      <name val="Calibri"/>
      <family val="2"/>
      <charset val="204"/>
      <scheme val="minor"/>
    </font>
    <font>
      <sz val="11"/>
      <color theme="1"/>
      <name val="Calibri"/>
      <family val="2"/>
      <charset val="204"/>
      <scheme val="minor"/>
    </font>
    <font>
      <sz val="12"/>
      <name val="Arial Cyr"/>
      <charset val="204"/>
    </font>
    <font>
      <sz val="10"/>
      <name val="Arial Cyr"/>
      <family val="2"/>
      <charset val="204"/>
    </font>
    <font>
      <sz val="10"/>
      <name val="Arial Cyr"/>
      <charset val="204"/>
    </font>
    <font>
      <sz val="8"/>
      <name val="Arial Cyr"/>
      <family val="2"/>
      <charset val="204"/>
    </font>
    <font>
      <sz val="12"/>
      <name val="Arial Cyr"/>
      <family val="2"/>
      <charset val="204"/>
    </font>
    <font>
      <b/>
      <sz val="10"/>
      <name val="Arial Cyr"/>
      <family val="2"/>
      <charset val="204"/>
    </font>
    <font>
      <i/>
      <sz val="10"/>
      <name val="Arial Cyr"/>
      <charset val="204"/>
    </font>
    <font>
      <i/>
      <sz val="12"/>
      <name val="Arial Cyr"/>
      <charset val="204"/>
    </font>
    <font>
      <b/>
      <sz val="13"/>
      <name val="Arial Cyr"/>
      <charset val="204"/>
    </font>
    <font>
      <i/>
      <sz val="13"/>
      <name val="Arial Cyr"/>
      <charset val="204"/>
    </font>
    <font>
      <sz val="13"/>
      <name val="Arial Cyr"/>
      <charset val="204"/>
    </font>
    <font>
      <sz val="8"/>
      <name val="Arial Cyr"/>
      <charset val="204"/>
    </font>
    <font>
      <b/>
      <sz val="12"/>
      <name val="Arial Cyr"/>
      <charset val="204"/>
    </font>
    <font>
      <sz val="11"/>
      <name val="Arial Cyr"/>
      <charset val="204"/>
    </font>
    <font>
      <sz val="13"/>
      <color indexed="10"/>
      <name val="Arial Cyr"/>
      <charset val="204"/>
    </font>
    <font>
      <sz val="11"/>
      <name val="Arial Cyr"/>
      <family val="2"/>
      <charset val="204"/>
    </font>
    <font>
      <b/>
      <sz val="13"/>
      <name val="Arial Cyr"/>
      <family val="2"/>
      <charset val="204"/>
    </font>
    <font>
      <b/>
      <sz val="11"/>
      <name val="Arial Cyr"/>
      <family val="2"/>
      <charset val="204"/>
    </font>
    <font>
      <b/>
      <sz val="12"/>
      <name val="Arial Cyr"/>
      <family val="2"/>
      <charset val="204"/>
    </font>
    <font>
      <b/>
      <sz val="12"/>
      <color indexed="28"/>
      <name val="Arial Cyr"/>
      <family val="2"/>
      <charset val="204"/>
    </font>
    <font>
      <b/>
      <sz val="13"/>
      <color indexed="28"/>
      <name val="Arial Cyr"/>
      <family val="2"/>
      <charset val="204"/>
    </font>
    <font>
      <b/>
      <i/>
      <sz val="12"/>
      <name val="Arial Cyr"/>
      <family val="2"/>
      <charset val="204"/>
    </font>
    <font>
      <b/>
      <i/>
      <sz val="13"/>
      <name val="Arial Cyr"/>
      <charset val="204"/>
    </font>
    <font>
      <b/>
      <sz val="10"/>
      <name val="Arial Cyr"/>
      <charset val="204"/>
    </font>
    <font>
      <b/>
      <sz val="11"/>
      <name val="Arial Cyr"/>
      <charset val="204"/>
    </font>
    <font>
      <i/>
      <sz val="12"/>
      <name val="Arial Cyr"/>
      <family val="2"/>
      <charset val="204"/>
    </font>
    <font>
      <sz val="8"/>
      <color indexed="10"/>
      <name val="Arial CYR"/>
      <family val="2"/>
      <charset val="204"/>
    </font>
    <font>
      <sz val="10"/>
      <name val="Arial"/>
      <family val="2"/>
      <charset val="204"/>
    </font>
    <font>
      <b/>
      <sz val="14"/>
      <name val="Arial Cyr"/>
      <charset val="204"/>
    </font>
  </fonts>
  <fills count="15">
    <fill>
      <patternFill patternType="none"/>
    </fill>
    <fill>
      <patternFill patternType="gray125"/>
    </fill>
    <fill>
      <patternFill patternType="solid">
        <fgColor indexed="46"/>
        <bgColor indexed="64"/>
      </patternFill>
    </fill>
    <fill>
      <patternFill patternType="solid">
        <fgColor indexed="14"/>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
      <patternFill patternType="solid">
        <fgColor indexed="53"/>
        <bgColor indexed="64"/>
      </patternFill>
    </fill>
    <fill>
      <patternFill patternType="solid">
        <fgColor indexed="43"/>
        <bgColor indexed="64"/>
      </patternFill>
    </fill>
    <fill>
      <patternFill patternType="solid">
        <fgColor indexed="15"/>
        <bgColor indexed="64"/>
      </patternFill>
    </fill>
  </fills>
  <borders count="5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3" fillId="0" borderId="0"/>
    <xf numFmtId="0" fontId="4" fillId="0" borderId="0"/>
  </cellStyleXfs>
  <cellXfs count="462">
    <xf numFmtId="0" fontId="0" fillId="0" borderId="0" xfId="0"/>
    <xf numFmtId="0" fontId="2" fillId="0" borderId="0" xfId="0" applyFont="1" applyAlignment="1">
      <alignment horizontal="center" wrapText="1"/>
    </xf>
    <xf numFmtId="0" fontId="2" fillId="0" borderId="1" xfId="0" applyFont="1" applyBorder="1" applyAlignment="1">
      <alignment horizontal="center" wrapText="1"/>
    </xf>
    <xf numFmtId="0" fontId="3" fillId="0" borderId="2"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right"/>
    </xf>
    <xf numFmtId="49" fontId="3" fillId="0" borderId="3" xfId="0" applyNumberFormat="1" applyFont="1" applyBorder="1" applyAlignment="1">
      <alignment horizontal="center"/>
    </xf>
    <xf numFmtId="0" fontId="3" fillId="0" borderId="0" xfId="0" applyFont="1"/>
    <xf numFmtId="0" fontId="3" fillId="0" borderId="0" xfId="0" applyFont="1" applyAlignment="1">
      <alignment horizontal="right"/>
    </xf>
    <xf numFmtId="14" fontId="3" fillId="0" borderId="3" xfId="0" applyNumberFormat="1" applyFont="1" applyBorder="1" applyAlignment="1">
      <alignment horizontal="center"/>
    </xf>
    <xf numFmtId="0" fontId="3" fillId="0" borderId="0" xfId="3" applyFont="1" applyAlignment="1"/>
    <xf numFmtId="0" fontId="6" fillId="0" borderId="4" xfId="3" applyFont="1" applyBorder="1" applyAlignment="1"/>
    <xf numFmtId="4" fontId="3" fillId="0" borderId="0" xfId="3" applyNumberFormat="1" applyFont="1" applyAlignment="1"/>
    <xf numFmtId="0" fontId="0" fillId="0" borderId="3" xfId="0" applyBorder="1"/>
    <xf numFmtId="0" fontId="3" fillId="0" borderId="0" xfId="3" applyFont="1" applyAlignment="1"/>
    <xf numFmtId="0" fontId="3" fillId="0" borderId="5" xfId="0" applyFont="1" applyBorder="1" applyAlignment="1">
      <alignment horizontal="center"/>
    </xf>
    <xf numFmtId="0" fontId="7" fillId="0" borderId="6" xfId="3" applyFont="1" applyBorder="1" applyAlignment="1">
      <alignment horizontal="center" wrapText="1"/>
    </xf>
    <xf numFmtId="49" fontId="7" fillId="0" borderId="6" xfId="3" applyNumberFormat="1" applyFont="1" applyBorder="1" applyAlignment="1">
      <alignment horizontal="center" wrapText="1"/>
    </xf>
    <xf numFmtId="0" fontId="3" fillId="0" borderId="7" xfId="3" applyFont="1" applyBorder="1" applyAlignment="1">
      <alignment horizontal="center"/>
    </xf>
    <xf numFmtId="0" fontId="3" fillId="0" borderId="8" xfId="3" applyFont="1" applyBorder="1" applyAlignment="1">
      <alignment horizontal="center"/>
    </xf>
    <xf numFmtId="0" fontId="3" fillId="0" borderId="9" xfId="3" applyFont="1" applyBorder="1" applyAlignment="1">
      <alignment horizontal="center"/>
    </xf>
    <xf numFmtId="0" fontId="7" fillId="0" borderId="10" xfId="3" applyFont="1" applyBorder="1" applyAlignment="1">
      <alignment horizontal="center" wrapText="1"/>
    </xf>
    <xf numFmtId="49" fontId="7" fillId="0" borderId="10" xfId="3" applyNumberFormat="1" applyFont="1" applyBorder="1" applyAlignment="1">
      <alignment horizontal="center" wrapText="1"/>
    </xf>
    <xf numFmtId="49" fontId="7" fillId="0" borderId="11" xfId="3" applyNumberFormat="1" applyFont="1" applyBorder="1" applyAlignment="1">
      <alignment horizontal="center" vertical="top" wrapText="1"/>
    </xf>
    <xf numFmtId="4" fontId="7" fillId="0" borderId="11" xfId="3" applyNumberFormat="1" applyFont="1" applyBorder="1" applyAlignment="1">
      <alignment horizontal="center" vertical="top" wrapText="1"/>
    </xf>
    <xf numFmtId="4" fontId="7" fillId="2" borderId="11" xfId="3" applyNumberFormat="1" applyFont="1" applyFill="1" applyBorder="1" applyAlignment="1">
      <alignment horizontal="center" vertical="top" wrapText="1"/>
    </xf>
    <xf numFmtId="0" fontId="7" fillId="0" borderId="12" xfId="3" applyFont="1" applyBorder="1" applyAlignment="1">
      <alignment horizontal="center" wrapText="1"/>
    </xf>
    <xf numFmtId="49" fontId="7" fillId="0" borderId="10" xfId="3" applyNumberFormat="1" applyFont="1" applyBorder="1" applyAlignment="1">
      <alignment horizontal="center" wrapText="1"/>
    </xf>
    <xf numFmtId="3" fontId="7" fillId="0" borderId="11" xfId="3" applyNumberFormat="1" applyFont="1" applyBorder="1" applyAlignment="1">
      <alignment horizontal="center" vertical="top" wrapText="1"/>
    </xf>
    <xf numFmtId="3" fontId="7" fillId="2" borderId="11" xfId="3" applyNumberFormat="1" applyFont="1" applyFill="1" applyBorder="1" applyAlignment="1">
      <alignment horizontal="center" vertical="top" wrapText="1"/>
    </xf>
    <xf numFmtId="0" fontId="8" fillId="3" borderId="9" xfId="3" applyFont="1" applyFill="1" applyBorder="1" applyAlignment="1">
      <alignment wrapText="1"/>
    </xf>
    <xf numFmtId="49" fontId="9" fillId="3" borderId="11" xfId="3" applyNumberFormat="1" applyFont="1" applyFill="1" applyBorder="1" applyAlignment="1"/>
    <xf numFmtId="4" fontId="10" fillId="3" borderId="11" xfId="0" applyNumberFormat="1" applyFont="1" applyFill="1" applyBorder="1"/>
    <xf numFmtId="4" fontId="11" fillId="3" borderId="11" xfId="3" applyNumberFormat="1" applyFont="1" applyFill="1" applyBorder="1" applyAlignment="1"/>
    <xf numFmtId="49" fontId="2" fillId="0" borderId="7" xfId="3" applyNumberFormat="1" applyFont="1" applyBorder="1" applyAlignment="1"/>
    <xf numFmtId="4" fontId="10" fillId="0" borderId="11" xfId="0" applyNumberFormat="1" applyFont="1" applyBorder="1"/>
    <xf numFmtId="4" fontId="12" fillId="0" borderId="11" xfId="3" applyNumberFormat="1" applyFont="1" applyBorder="1" applyAlignment="1"/>
    <xf numFmtId="4" fontId="12" fillId="2" borderId="11" xfId="3" applyNumberFormat="1" applyFont="1" applyFill="1" applyBorder="1" applyAlignment="1"/>
    <xf numFmtId="0" fontId="0" fillId="0" borderId="0" xfId="0" applyAlignment="1">
      <alignment wrapText="1"/>
    </xf>
    <xf numFmtId="4" fontId="12" fillId="0" borderId="11" xfId="3" applyNumberFormat="1" applyFont="1" applyFill="1" applyBorder="1" applyAlignment="1"/>
    <xf numFmtId="49" fontId="2" fillId="0" borderId="7" xfId="0" applyNumberFormat="1" applyFont="1" applyBorder="1"/>
    <xf numFmtId="49" fontId="2" fillId="0" borderId="7" xfId="3" applyNumberFormat="1" applyFont="1" applyFill="1" applyBorder="1" applyAlignment="1"/>
    <xf numFmtId="4" fontId="12" fillId="4" borderId="11" xfId="3" applyNumberFormat="1" applyFont="1" applyFill="1" applyBorder="1" applyAlignment="1"/>
    <xf numFmtId="0" fontId="0" fillId="0" borderId="11" xfId="0" applyBorder="1"/>
    <xf numFmtId="0" fontId="0" fillId="2" borderId="11" xfId="0" applyFill="1" applyBorder="1"/>
    <xf numFmtId="49" fontId="14" fillId="3" borderId="7" xfId="3" applyNumberFormat="1" applyFont="1" applyFill="1" applyBorder="1" applyAlignment="1"/>
    <xf numFmtId="4" fontId="10" fillId="3" borderId="11" xfId="3" applyNumberFormat="1" applyFont="1" applyFill="1" applyBorder="1" applyAlignment="1"/>
    <xf numFmtId="49" fontId="15" fillId="0" borderId="7" xfId="3" applyNumberFormat="1" applyFont="1" applyBorder="1" applyAlignment="1"/>
    <xf numFmtId="49" fontId="15" fillId="0" borderId="7" xfId="3" applyNumberFormat="1" applyFont="1" applyFill="1" applyBorder="1" applyAlignment="1"/>
    <xf numFmtId="4" fontId="10" fillId="0" borderId="11" xfId="0" applyNumberFormat="1" applyFont="1" applyFill="1" applyBorder="1"/>
    <xf numFmtId="49" fontId="15" fillId="0" borderId="7" xfId="0" applyNumberFormat="1" applyFont="1" applyBorder="1" applyAlignment="1"/>
    <xf numFmtId="4" fontId="16" fillId="0" borderId="11" xfId="3" applyNumberFormat="1" applyFont="1" applyBorder="1" applyAlignment="1"/>
    <xf numFmtId="4" fontId="10" fillId="0" borderId="11" xfId="3" applyNumberFormat="1" applyFont="1" applyFill="1" applyBorder="1" applyAlignment="1"/>
    <xf numFmtId="49" fontId="17" fillId="0" borderId="7" xfId="0" applyNumberFormat="1" applyFont="1" applyFill="1" applyBorder="1" applyAlignment="1"/>
    <xf numFmtId="4" fontId="18" fillId="0" borderId="11" xfId="0" applyNumberFormat="1" applyFont="1" applyFill="1" applyBorder="1"/>
    <xf numFmtId="49" fontId="15" fillId="0" borderId="14" xfId="3" applyNumberFormat="1" applyFont="1" applyBorder="1" applyAlignment="1"/>
    <xf numFmtId="4" fontId="10" fillId="0" borderId="6" xfId="0" applyNumberFormat="1" applyFont="1" applyBorder="1"/>
    <xf numFmtId="4" fontId="12" fillId="0" borderId="6" xfId="3" applyNumberFormat="1" applyFont="1" applyBorder="1" applyAlignment="1"/>
    <xf numFmtId="4" fontId="12" fillId="2" borderId="6" xfId="3" applyNumberFormat="1" applyFont="1" applyFill="1" applyBorder="1" applyAlignment="1"/>
    <xf numFmtId="4" fontId="12" fillId="0" borderId="6" xfId="3" applyNumberFormat="1" applyFont="1" applyFill="1" applyBorder="1" applyAlignment="1"/>
    <xf numFmtId="49" fontId="17" fillId="0" borderId="14" xfId="0" applyNumberFormat="1" applyFont="1" applyFill="1" applyBorder="1" applyAlignment="1"/>
    <xf numFmtId="4" fontId="18" fillId="0" borderId="6" xfId="0" applyNumberFormat="1" applyFont="1" applyFill="1" applyBorder="1"/>
    <xf numFmtId="4" fontId="10" fillId="2" borderId="6" xfId="3" applyNumberFormat="1" applyFont="1" applyFill="1" applyBorder="1" applyAlignment="1"/>
    <xf numFmtId="49" fontId="17" fillId="0" borderId="7" xfId="0" applyNumberFormat="1" applyFont="1" applyFill="1" applyBorder="1"/>
    <xf numFmtId="49" fontId="15" fillId="0" borderId="11" xfId="3" applyNumberFormat="1" applyFont="1" applyBorder="1" applyAlignment="1"/>
    <xf numFmtId="49" fontId="9" fillId="3" borderId="10" xfId="3" applyNumberFormat="1" applyFont="1" applyFill="1" applyBorder="1" applyAlignment="1"/>
    <xf numFmtId="4" fontId="11" fillId="3" borderId="10" xfId="3" applyNumberFormat="1" applyFont="1" applyFill="1" applyBorder="1" applyAlignment="1"/>
    <xf numFmtId="4" fontId="11" fillId="3" borderId="15" xfId="3" applyNumberFormat="1" applyFont="1" applyFill="1" applyBorder="1" applyAlignment="1"/>
    <xf numFmtId="49" fontId="9" fillId="5" borderId="16" xfId="3" applyNumberFormat="1" applyFont="1" applyFill="1" applyBorder="1" applyAlignment="1"/>
    <xf numFmtId="4" fontId="11" fillId="5" borderId="10" xfId="3" applyNumberFormat="1" applyFont="1" applyFill="1" applyBorder="1" applyAlignment="1"/>
    <xf numFmtId="4" fontId="11" fillId="5" borderId="15" xfId="3" applyNumberFormat="1" applyFont="1" applyFill="1" applyBorder="1" applyAlignment="1"/>
    <xf numFmtId="49" fontId="15" fillId="5" borderId="7" xfId="3" applyNumberFormat="1" applyFont="1" applyFill="1" applyBorder="1" applyAlignment="1"/>
    <xf numFmtId="4" fontId="10" fillId="5" borderId="11" xfId="0" applyNumberFormat="1" applyFont="1" applyFill="1" applyBorder="1"/>
    <xf numFmtId="4" fontId="11" fillId="5" borderId="11" xfId="3" applyNumberFormat="1" applyFont="1" applyFill="1" applyBorder="1" applyAlignment="1"/>
    <xf numFmtId="4" fontId="11" fillId="5" borderId="17" xfId="3" applyNumberFormat="1" applyFont="1" applyFill="1" applyBorder="1" applyAlignment="1"/>
    <xf numFmtId="49" fontId="17" fillId="5" borderId="7" xfId="0" applyNumberFormat="1" applyFont="1" applyFill="1" applyBorder="1" applyAlignment="1"/>
    <xf numFmtId="4" fontId="10" fillId="5" borderId="19" xfId="0" applyNumberFormat="1" applyFont="1" applyFill="1" applyBorder="1"/>
    <xf numFmtId="4" fontId="11" fillId="5" borderId="19" xfId="3" applyNumberFormat="1" applyFont="1" applyFill="1" applyBorder="1" applyAlignment="1"/>
    <xf numFmtId="4" fontId="11" fillId="5" borderId="20" xfId="3" applyNumberFormat="1" applyFont="1" applyFill="1" applyBorder="1" applyAlignment="1"/>
    <xf numFmtId="49" fontId="17" fillId="0" borderId="22" xfId="0" applyNumberFormat="1" applyFont="1" applyFill="1" applyBorder="1" applyAlignment="1"/>
    <xf numFmtId="4" fontId="10" fillId="0" borderId="22" xfId="0" applyNumberFormat="1" applyFont="1" applyFill="1" applyBorder="1"/>
    <xf numFmtId="4" fontId="11" fillId="0" borderId="0" xfId="3" applyNumberFormat="1" applyFont="1" applyFill="1" applyBorder="1" applyAlignment="1">
      <alignment horizontal="center"/>
    </xf>
    <xf numFmtId="4" fontId="11" fillId="0" borderId="21" xfId="3" applyNumberFormat="1" applyFont="1" applyFill="1" applyBorder="1" applyAlignment="1"/>
    <xf numFmtId="4" fontId="11" fillId="0" borderId="1" xfId="3" applyNumberFormat="1" applyFont="1" applyFill="1" applyBorder="1" applyAlignment="1"/>
    <xf numFmtId="49" fontId="17" fillId="6" borderId="11" xfId="0" applyNumberFormat="1" applyFont="1" applyFill="1" applyBorder="1" applyAlignment="1"/>
    <xf numFmtId="4" fontId="10" fillId="6" borderId="11" xfId="0" applyNumberFormat="1" applyFont="1" applyFill="1" applyBorder="1"/>
    <xf numFmtId="4" fontId="11" fillId="6" borderId="11" xfId="3" applyNumberFormat="1" applyFont="1" applyFill="1" applyBorder="1" applyAlignment="1"/>
    <xf numFmtId="49" fontId="17" fillId="0" borderId="0" xfId="0" applyNumberFormat="1" applyFont="1" applyFill="1" applyBorder="1" applyAlignment="1"/>
    <xf numFmtId="4" fontId="10" fillId="0" borderId="0" xfId="0" applyNumberFormat="1" applyFont="1" applyFill="1" applyBorder="1"/>
    <xf numFmtId="4" fontId="11" fillId="0" borderId="0" xfId="3" applyNumberFormat="1" applyFont="1" applyFill="1" applyBorder="1" applyAlignment="1"/>
    <xf numFmtId="49" fontId="7" fillId="0" borderId="24" xfId="3" applyNumberFormat="1" applyFont="1" applyBorder="1" applyAlignment="1">
      <alignment horizontal="center" wrapText="1"/>
    </xf>
    <xf numFmtId="0" fontId="12" fillId="0" borderId="25" xfId="3" applyFont="1" applyBorder="1" applyAlignment="1">
      <alignment horizontal="center"/>
    </xf>
    <xf numFmtId="0" fontId="12" fillId="0" borderId="26" xfId="3" applyFont="1" applyBorder="1" applyAlignment="1">
      <alignment horizontal="center"/>
    </xf>
    <xf numFmtId="0" fontId="12" fillId="0" borderId="27" xfId="3" applyFont="1" applyBorder="1" applyAlignment="1">
      <alignment horizontal="center"/>
    </xf>
    <xf numFmtId="0" fontId="12" fillId="0" borderId="28" xfId="3" applyFont="1" applyBorder="1" applyAlignment="1">
      <alignment horizontal="center"/>
    </xf>
    <xf numFmtId="49" fontId="7" fillId="0" borderId="30" xfId="3" applyNumberFormat="1" applyFont="1" applyBorder="1" applyAlignment="1">
      <alignment horizontal="center" wrapText="1"/>
    </xf>
    <xf numFmtId="49" fontId="10" fillId="0" borderId="19" xfId="3" applyNumberFormat="1" applyFont="1" applyBorder="1" applyAlignment="1">
      <alignment horizontal="center" vertical="top" wrapText="1"/>
    </xf>
    <xf numFmtId="4" fontId="10" fillId="0" borderId="19" xfId="3" applyNumberFormat="1" applyFont="1" applyBorder="1" applyAlignment="1">
      <alignment horizontal="center" vertical="top" wrapText="1"/>
    </xf>
    <xf numFmtId="4" fontId="10" fillId="2" borderId="19" xfId="3" applyNumberFormat="1" applyFont="1" applyFill="1" applyBorder="1" applyAlignment="1">
      <alignment horizontal="center" vertical="top" wrapText="1"/>
    </xf>
    <xf numFmtId="4" fontId="10" fillId="2" borderId="20" xfId="3" applyNumberFormat="1" applyFont="1" applyFill="1" applyBorder="1" applyAlignment="1">
      <alignment horizontal="center" vertical="top" wrapText="1"/>
    </xf>
    <xf numFmtId="49" fontId="20" fillId="8" borderId="32" xfId="0" applyNumberFormat="1" applyFont="1" applyFill="1" applyBorder="1" applyAlignment="1"/>
    <xf numFmtId="4" fontId="10" fillId="8" borderId="33" xfId="0" applyNumberFormat="1" applyFont="1" applyFill="1" applyBorder="1"/>
    <xf numFmtId="4" fontId="10" fillId="8" borderId="34" xfId="0" applyNumberFormat="1" applyFont="1" applyFill="1" applyBorder="1" applyAlignment="1"/>
    <xf numFmtId="49" fontId="6" fillId="0" borderId="10" xfId="0" applyNumberFormat="1" applyFont="1" applyBorder="1" applyAlignment="1"/>
    <xf numFmtId="4" fontId="10" fillId="0" borderId="35" xfId="0" applyNumberFormat="1" applyFont="1" applyFill="1" applyBorder="1"/>
    <xf numFmtId="4" fontId="12" fillId="0" borderId="10" xfId="0" applyNumberFormat="1" applyFont="1" applyBorder="1" applyAlignment="1"/>
    <xf numFmtId="4" fontId="12" fillId="9" borderId="10" xfId="0" applyNumberFormat="1" applyFont="1" applyFill="1" applyBorder="1" applyAlignment="1"/>
    <xf numFmtId="49" fontId="6" fillId="0" borderId="11" xfId="0" applyNumberFormat="1" applyFont="1" applyBorder="1" applyAlignment="1"/>
    <xf numFmtId="4" fontId="12" fillId="0" borderId="11" xfId="0" applyNumberFormat="1" applyFont="1" applyBorder="1" applyAlignment="1"/>
    <xf numFmtId="4" fontId="12" fillId="9" borderId="11" xfId="0" applyNumberFormat="1" applyFont="1" applyFill="1" applyBorder="1" applyAlignment="1"/>
    <xf numFmtId="4" fontId="12" fillId="0" borderId="6" xfId="0" applyNumberFormat="1" applyFont="1" applyBorder="1" applyAlignment="1"/>
    <xf numFmtId="4" fontId="12" fillId="9" borderId="6" xfId="0" applyNumberFormat="1" applyFont="1" applyFill="1" applyBorder="1" applyAlignment="1"/>
    <xf numFmtId="49" fontId="6" fillId="0" borderId="6" xfId="0" applyNumberFormat="1" applyFont="1" applyBorder="1" applyAlignment="1"/>
    <xf numFmtId="4" fontId="10" fillId="0" borderId="36" xfId="0" applyNumberFormat="1" applyFont="1" applyFill="1" applyBorder="1"/>
    <xf numFmtId="49" fontId="20" fillId="0" borderId="32" xfId="0" applyNumberFormat="1" applyFont="1" applyBorder="1" applyAlignment="1"/>
    <xf numFmtId="4" fontId="10" fillId="0" borderId="33" xfId="0" applyNumberFormat="1" applyFont="1" applyFill="1" applyBorder="1"/>
    <xf numFmtId="4" fontId="10" fillId="0" borderId="37" xfId="0" applyNumberFormat="1" applyFont="1" applyBorder="1" applyAlignment="1"/>
    <xf numFmtId="4" fontId="10" fillId="2" borderId="37" xfId="0" applyNumberFormat="1" applyFont="1" applyFill="1" applyBorder="1" applyAlignment="1"/>
    <xf numFmtId="4" fontId="10" fillId="0" borderId="37" xfId="5" applyNumberFormat="1" applyFont="1" applyBorder="1"/>
    <xf numFmtId="4" fontId="10" fillId="2" borderId="34" xfId="5" applyNumberFormat="1" applyFont="1" applyFill="1" applyBorder="1"/>
    <xf numFmtId="4" fontId="12" fillId="2" borderId="10" xfId="0" applyNumberFormat="1" applyFont="1" applyFill="1" applyBorder="1" applyAlignment="1"/>
    <xf numFmtId="4" fontId="12" fillId="0" borderId="10" xfId="5" applyNumberFormat="1" applyFont="1" applyBorder="1"/>
    <xf numFmtId="4" fontId="12" fillId="2" borderId="10" xfId="5" applyNumberFormat="1" applyFont="1" applyFill="1" applyBorder="1"/>
    <xf numFmtId="4" fontId="12" fillId="0" borderId="11" xfId="5" applyNumberFormat="1" applyFont="1" applyBorder="1"/>
    <xf numFmtId="4" fontId="12" fillId="2" borderId="11" xfId="5" applyNumberFormat="1" applyFont="1" applyFill="1" applyBorder="1"/>
    <xf numFmtId="4" fontId="12" fillId="2" borderId="38" xfId="0" applyNumberFormat="1" applyFont="1" applyFill="1" applyBorder="1" applyAlignment="1"/>
    <xf numFmtId="4" fontId="12" fillId="0" borderId="6" xfId="5" applyNumberFormat="1" applyFont="1" applyBorder="1"/>
    <xf numFmtId="4" fontId="12" fillId="2" borderId="6" xfId="5" applyNumberFormat="1" applyFont="1" applyFill="1" applyBorder="1"/>
    <xf numFmtId="49" fontId="14" fillId="0" borderId="32" xfId="0" applyNumberFormat="1" applyFont="1" applyBorder="1" applyAlignment="1">
      <alignment horizontal="left" vertical="top" wrapText="1"/>
    </xf>
    <xf numFmtId="49" fontId="20" fillId="0" borderId="37" xfId="0" applyNumberFormat="1" applyFont="1" applyBorder="1" applyAlignment="1"/>
    <xf numFmtId="4" fontId="10" fillId="0" borderId="37" xfId="0" applyNumberFormat="1" applyFont="1" applyFill="1" applyBorder="1"/>
    <xf numFmtId="49" fontId="14" fillId="0" borderId="25" xfId="0" applyNumberFormat="1" applyFont="1" applyBorder="1" applyAlignment="1"/>
    <xf numFmtId="4" fontId="10" fillId="0" borderId="39" xfId="0" applyNumberFormat="1" applyFont="1" applyFill="1" applyBorder="1"/>
    <xf numFmtId="4" fontId="10" fillId="0" borderId="27" xfId="0" applyNumberFormat="1" applyFont="1" applyBorder="1" applyAlignment="1"/>
    <xf numFmtId="4" fontId="10" fillId="2" borderId="39" xfId="0" applyNumberFormat="1" applyFont="1" applyFill="1" applyBorder="1" applyAlignment="1"/>
    <xf numFmtId="4" fontId="10" fillId="0" borderId="24" xfId="0" applyNumberFormat="1" applyFont="1" applyFill="1" applyBorder="1"/>
    <xf numFmtId="4" fontId="10" fillId="0" borderId="39" xfId="5" applyNumberFormat="1" applyFont="1" applyBorder="1"/>
    <xf numFmtId="49" fontId="14" fillId="0" borderId="16" xfId="0" applyNumberFormat="1" applyFont="1" applyBorder="1" applyAlignment="1"/>
    <xf numFmtId="4" fontId="10" fillId="0" borderId="10" xfId="0" applyNumberFormat="1" applyFont="1" applyFill="1" applyBorder="1"/>
    <xf numFmtId="4" fontId="10" fillId="0" borderId="12" xfId="0" applyNumberFormat="1" applyFont="1" applyBorder="1" applyAlignment="1"/>
    <xf numFmtId="49" fontId="6" fillId="0" borderId="16" xfId="0" applyNumberFormat="1" applyFont="1" applyBorder="1" applyAlignment="1"/>
    <xf numFmtId="4" fontId="12" fillId="0" borderId="12" xfId="0" applyNumberFormat="1" applyFont="1" applyBorder="1" applyAlignment="1"/>
    <xf numFmtId="4" fontId="10" fillId="0" borderId="38" xfId="0" applyNumberFormat="1" applyFont="1" applyFill="1" applyBorder="1"/>
    <xf numFmtId="49" fontId="6" fillId="0" borderId="7" xfId="0" applyNumberFormat="1" applyFont="1" applyBorder="1" applyAlignment="1"/>
    <xf numFmtId="4" fontId="12" fillId="2" borderId="16" xfId="0" applyNumberFormat="1" applyFont="1" applyFill="1" applyBorder="1" applyAlignment="1"/>
    <xf numFmtId="4" fontId="12" fillId="0" borderId="12" xfId="5" applyNumberFormat="1" applyFont="1" applyBorder="1"/>
    <xf numFmtId="4" fontId="12" fillId="0" borderId="9" xfId="0" applyNumberFormat="1" applyFont="1" applyBorder="1" applyAlignment="1"/>
    <xf numFmtId="4" fontId="12" fillId="0" borderId="9" xfId="5" applyNumberFormat="1" applyFont="1" applyBorder="1"/>
    <xf numFmtId="4" fontId="12" fillId="2" borderId="7" xfId="0" applyNumberFormat="1" applyFont="1" applyFill="1" applyBorder="1" applyAlignment="1"/>
    <xf numFmtId="4" fontId="12" fillId="2" borderId="11" xfId="0" applyNumberFormat="1" applyFont="1" applyFill="1" applyBorder="1" applyAlignment="1"/>
    <xf numFmtId="4" fontId="12" fillId="0" borderId="21" xfId="5" applyNumberFormat="1" applyFont="1" applyBorder="1"/>
    <xf numFmtId="49" fontId="6" fillId="0" borderId="21" xfId="0" applyNumberFormat="1" applyFont="1" applyBorder="1" applyAlignment="1"/>
    <xf numFmtId="4" fontId="10" fillId="0" borderId="6" xfId="0" applyNumberFormat="1" applyFont="1" applyFill="1" applyBorder="1"/>
    <xf numFmtId="4" fontId="12" fillId="0" borderId="38" xfId="0" applyNumberFormat="1" applyFont="1" applyBorder="1" applyAlignment="1"/>
    <xf numFmtId="4" fontId="12" fillId="0" borderId="22" xfId="5" applyNumberFormat="1" applyFont="1" applyBorder="1"/>
    <xf numFmtId="49" fontId="21" fillId="0" borderId="32" xfId="0" applyNumberFormat="1" applyFont="1" applyBorder="1" applyAlignment="1"/>
    <xf numFmtId="4" fontId="22" fillId="0" borderId="33" xfId="0" applyNumberFormat="1" applyFont="1" applyFill="1" applyBorder="1"/>
    <xf numFmtId="49" fontId="14" fillId="0" borderId="10" xfId="0" applyNumberFormat="1" applyFont="1" applyBorder="1" applyAlignment="1"/>
    <xf numFmtId="4" fontId="10" fillId="0" borderId="10" xfId="0" applyNumberFormat="1" applyFont="1" applyBorder="1" applyAlignment="1"/>
    <xf numFmtId="4" fontId="10" fillId="2" borderId="10" xfId="0" applyNumberFormat="1" applyFont="1" applyFill="1" applyBorder="1" applyAlignment="1"/>
    <xf numFmtId="4" fontId="10" fillId="0" borderId="10" xfId="5" applyNumberFormat="1" applyFont="1" applyBorder="1"/>
    <xf numFmtId="4" fontId="10" fillId="0" borderId="11" xfId="0" applyNumberFormat="1" applyFont="1" applyBorder="1" applyAlignment="1"/>
    <xf numFmtId="4" fontId="10" fillId="0" borderId="11" xfId="5" applyNumberFormat="1" applyFont="1" applyBorder="1"/>
    <xf numFmtId="4" fontId="12" fillId="0" borderId="11" xfId="0" applyNumberFormat="1" applyFont="1" applyFill="1" applyBorder="1" applyAlignment="1"/>
    <xf numFmtId="4" fontId="12" fillId="0" borderId="6" xfId="0" applyNumberFormat="1" applyFont="1" applyFill="1" applyBorder="1" applyAlignment="1"/>
    <xf numFmtId="4" fontId="12" fillId="2" borderId="6" xfId="0" applyNumberFormat="1" applyFont="1" applyFill="1" applyBorder="1" applyAlignment="1"/>
    <xf numFmtId="49" fontId="14" fillId="0" borderId="32" xfId="0" applyNumberFormat="1" applyFont="1" applyBorder="1" applyAlignment="1"/>
    <xf numFmtId="4" fontId="10" fillId="2" borderId="38" xfId="0" applyNumberFormat="1" applyFont="1" applyFill="1" applyBorder="1" applyAlignment="1"/>
    <xf numFmtId="4" fontId="12" fillId="0" borderId="38" xfId="5" applyNumberFormat="1" applyFont="1" applyBorder="1"/>
    <xf numFmtId="4" fontId="10" fillId="2" borderId="22" xfId="5" applyNumberFormat="1" applyFont="1" applyFill="1" applyBorder="1"/>
    <xf numFmtId="4" fontId="10" fillId="2" borderId="11" xfId="0" applyNumberFormat="1" applyFont="1" applyFill="1" applyBorder="1" applyAlignment="1"/>
    <xf numFmtId="4" fontId="10" fillId="2" borderId="11" xfId="5" applyNumberFormat="1" applyFont="1" applyFill="1" applyBorder="1"/>
    <xf numFmtId="4" fontId="12" fillId="2" borderId="38" xfId="5" applyNumberFormat="1" applyFont="1" applyFill="1" applyBorder="1"/>
    <xf numFmtId="4" fontId="10" fillId="2" borderId="34" xfId="0" applyNumberFormat="1" applyFont="1" applyFill="1" applyBorder="1" applyAlignment="1"/>
    <xf numFmtId="4" fontId="10" fillId="0" borderId="37" xfId="5" applyNumberFormat="1" applyFont="1" applyFill="1" applyBorder="1"/>
    <xf numFmtId="49" fontId="6" fillId="0" borderId="38" xfId="0" applyNumberFormat="1" applyFont="1" applyBorder="1" applyAlignment="1"/>
    <xf numFmtId="4" fontId="12" fillId="0" borderId="38" xfId="0" applyNumberFormat="1" applyFont="1" applyFill="1" applyBorder="1" applyAlignment="1"/>
    <xf numFmtId="4" fontId="10" fillId="2" borderId="40" xfId="0" applyNumberFormat="1" applyFont="1" applyFill="1" applyBorder="1" applyAlignment="1"/>
    <xf numFmtId="4" fontId="10" fillId="2" borderId="12" xfId="0" applyNumberFormat="1" applyFont="1" applyFill="1" applyBorder="1" applyAlignment="1"/>
    <xf numFmtId="4" fontId="10" fillId="2" borderId="9" xfId="0" applyNumberFormat="1" applyFont="1" applyFill="1" applyBorder="1" applyAlignment="1"/>
    <xf numFmtId="4" fontId="12" fillId="2" borderId="9" xfId="0" applyNumberFormat="1" applyFont="1" applyFill="1" applyBorder="1" applyAlignment="1"/>
    <xf numFmtId="4" fontId="12" fillId="2" borderId="13" xfId="0" applyNumberFormat="1" applyFont="1" applyFill="1" applyBorder="1" applyAlignment="1"/>
    <xf numFmtId="4" fontId="12" fillId="0" borderId="10" xfId="0" applyNumberFormat="1" applyFont="1" applyFill="1" applyBorder="1" applyAlignment="1"/>
    <xf numFmtId="49" fontId="23" fillId="7" borderId="32" xfId="0" applyNumberFormat="1" applyFont="1" applyFill="1" applyBorder="1" applyAlignment="1"/>
    <xf numFmtId="4" fontId="10" fillId="7" borderId="33" xfId="0" applyNumberFormat="1" applyFont="1" applyFill="1" applyBorder="1"/>
    <xf numFmtId="4" fontId="24" fillId="7" borderId="37" xfId="0" applyNumberFormat="1" applyFont="1" applyFill="1" applyBorder="1" applyAlignment="1"/>
    <xf numFmtId="4" fontId="10" fillId="7" borderId="36" xfId="0" applyNumberFormat="1" applyFont="1" applyFill="1" applyBorder="1"/>
    <xf numFmtId="4" fontId="24" fillId="7" borderId="37" xfId="5" applyNumberFormat="1" applyFont="1" applyFill="1" applyBorder="1"/>
    <xf numFmtId="4" fontId="24" fillId="7" borderId="41" xfId="0" applyNumberFormat="1" applyFont="1" applyFill="1" applyBorder="1" applyAlignment="1"/>
    <xf numFmtId="49" fontId="2" fillId="0" borderId="42" xfId="0" applyNumberFormat="1" applyFont="1" applyBorder="1" applyAlignment="1"/>
    <xf numFmtId="49" fontId="2" fillId="0" borderId="11" xfId="0" applyNumberFormat="1" applyFont="1" applyBorder="1" applyAlignment="1"/>
    <xf numFmtId="4" fontId="12" fillId="0" borderId="7" xfId="5" applyNumberFormat="1" applyFont="1" applyBorder="1"/>
    <xf numFmtId="49" fontId="20" fillId="7" borderId="32" xfId="0" applyNumberFormat="1" applyFont="1" applyFill="1" applyBorder="1" applyAlignment="1"/>
    <xf numFmtId="4" fontId="10" fillId="7" borderId="37" xfId="0" applyNumberFormat="1" applyFont="1" applyFill="1" applyBorder="1" applyAlignment="1"/>
    <xf numFmtId="4" fontId="10" fillId="7" borderId="34" xfId="0" applyNumberFormat="1" applyFont="1" applyFill="1" applyBorder="1" applyAlignment="1"/>
    <xf numFmtId="4" fontId="24" fillId="0" borderId="37" xfId="0" applyNumberFormat="1" applyFont="1" applyBorder="1" applyAlignment="1"/>
    <xf numFmtId="4" fontId="11" fillId="2" borderId="37" xfId="0" applyNumberFormat="1" applyFont="1" applyFill="1" applyBorder="1" applyAlignment="1"/>
    <xf numFmtId="4" fontId="11" fillId="2" borderId="34" xfId="5" applyNumberFormat="1" applyFont="1" applyFill="1" applyBorder="1"/>
    <xf numFmtId="49" fontId="6" fillId="0" borderId="43" xfId="0" applyNumberFormat="1" applyFont="1" applyBorder="1" applyAlignment="1"/>
    <xf numFmtId="4" fontId="12" fillId="2" borderId="15" xfId="0" applyNumberFormat="1" applyFont="1" applyFill="1" applyBorder="1" applyAlignment="1"/>
    <xf numFmtId="4" fontId="12" fillId="2" borderId="44" xfId="0" applyNumberFormat="1" applyFont="1" applyFill="1" applyBorder="1" applyAlignment="1"/>
    <xf numFmtId="4" fontId="12" fillId="2" borderId="17" xfId="0" applyNumberFormat="1" applyFont="1" applyFill="1" applyBorder="1" applyAlignment="1"/>
    <xf numFmtId="49" fontId="14" fillId="0" borderId="37" xfId="0" applyNumberFormat="1" applyFont="1" applyFill="1" applyBorder="1" applyAlignment="1"/>
    <xf numFmtId="4" fontId="10" fillId="0" borderId="37" xfId="0" applyNumberFormat="1" applyFont="1" applyFill="1" applyBorder="1" applyAlignment="1"/>
    <xf numFmtId="4" fontId="10" fillId="0" borderId="10" xfId="0" applyNumberFormat="1" applyFont="1" applyFill="1" applyBorder="1" applyAlignment="1"/>
    <xf numFmtId="4" fontId="10" fillId="0" borderId="38" xfId="0" applyNumberFormat="1" applyFont="1" applyBorder="1" applyAlignment="1"/>
    <xf numFmtId="4" fontId="12" fillId="2" borderId="22" xfId="5" applyNumberFormat="1" applyFont="1" applyFill="1" applyBorder="1"/>
    <xf numFmtId="49" fontId="14" fillId="0" borderId="31" xfId="0" applyNumberFormat="1" applyFont="1" applyBorder="1" applyAlignment="1"/>
    <xf numFmtId="4" fontId="10" fillId="0" borderId="24" xfId="0" applyNumberFormat="1" applyFont="1" applyFill="1" applyBorder="1" applyAlignment="1"/>
    <xf numFmtId="4" fontId="10" fillId="0" borderId="11" xfId="0" applyNumberFormat="1" applyFont="1" applyFill="1" applyBorder="1" applyAlignment="1"/>
    <xf numFmtId="4" fontId="10" fillId="0" borderId="4" xfId="0" applyNumberFormat="1" applyFont="1" applyFill="1" applyBorder="1"/>
    <xf numFmtId="4" fontId="10" fillId="0" borderId="16" xfId="0" applyNumberFormat="1" applyFont="1" applyBorder="1" applyAlignment="1"/>
    <xf numFmtId="4" fontId="10" fillId="2" borderId="10" xfId="5" applyNumberFormat="1" applyFont="1" applyFill="1" applyBorder="1"/>
    <xf numFmtId="4" fontId="12" fillId="0" borderId="16" xfId="0" applyNumberFormat="1" applyFont="1" applyBorder="1" applyAlignment="1"/>
    <xf numFmtId="4" fontId="10" fillId="0" borderId="8" xfId="0" applyNumberFormat="1" applyFont="1" applyFill="1" applyBorder="1"/>
    <xf numFmtId="4" fontId="12" fillId="0" borderId="7" xfId="0" applyNumberFormat="1" applyFont="1" applyBorder="1" applyAlignment="1"/>
    <xf numFmtId="4" fontId="10" fillId="0" borderId="45" xfId="0" applyNumberFormat="1" applyFont="1" applyFill="1" applyBorder="1"/>
    <xf numFmtId="4" fontId="12" fillId="0" borderId="14" xfId="0" applyNumberFormat="1" applyFont="1" applyBorder="1" applyAlignment="1"/>
    <xf numFmtId="4" fontId="2" fillId="0" borderId="10" xfId="0" applyNumberFormat="1" applyFont="1" applyFill="1" applyBorder="1" applyAlignment="1"/>
    <xf numFmtId="4" fontId="2" fillId="9" borderId="10" xfId="0" applyNumberFormat="1" applyFont="1" applyFill="1" applyBorder="1" applyAlignment="1"/>
    <xf numFmtId="4" fontId="2" fillId="0" borderId="11" xfId="0" applyNumberFormat="1" applyFont="1" applyFill="1" applyBorder="1" applyAlignment="1"/>
    <xf numFmtId="4" fontId="2" fillId="9" borderId="11" xfId="0" applyNumberFormat="1" applyFont="1" applyFill="1" applyBorder="1" applyAlignment="1"/>
    <xf numFmtId="49" fontId="6" fillId="0" borderId="14" xfId="0" applyNumberFormat="1" applyFont="1" applyBorder="1" applyAlignment="1"/>
    <xf numFmtId="4" fontId="2" fillId="0" borderId="11" xfId="0" applyNumberFormat="1" applyFont="1" applyBorder="1" applyAlignment="1"/>
    <xf numFmtId="4" fontId="2" fillId="0" borderId="6" xfId="0" applyNumberFormat="1" applyFont="1" applyBorder="1" applyAlignment="1"/>
    <xf numFmtId="4" fontId="2" fillId="9" borderId="6" xfId="0" applyNumberFormat="1" applyFont="1" applyFill="1" applyBorder="1" applyAlignment="1"/>
    <xf numFmtId="4" fontId="12" fillId="2" borderId="37" xfId="0" applyNumberFormat="1" applyFont="1" applyFill="1" applyBorder="1" applyAlignment="1"/>
    <xf numFmtId="4" fontId="12" fillId="2" borderId="34" xfId="0" applyNumberFormat="1" applyFont="1" applyFill="1" applyBorder="1" applyAlignment="1"/>
    <xf numFmtId="49" fontId="6" fillId="0" borderId="37" xfId="0" applyNumberFormat="1" applyFont="1" applyBorder="1" applyAlignment="1"/>
    <xf numFmtId="4" fontId="12" fillId="0" borderId="37" xfId="0" applyNumberFormat="1" applyFont="1" applyBorder="1" applyAlignment="1"/>
    <xf numFmtId="49" fontId="14" fillId="0" borderId="37" xfId="0" applyNumberFormat="1" applyFont="1" applyBorder="1" applyAlignment="1"/>
    <xf numFmtId="4" fontId="12" fillId="0" borderId="46" xfId="0" applyNumberFormat="1" applyFont="1" applyBorder="1" applyAlignment="1"/>
    <xf numFmtId="4" fontId="12" fillId="2" borderId="47" xfId="0" applyNumberFormat="1" applyFont="1" applyFill="1" applyBorder="1" applyAlignment="1"/>
    <xf numFmtId="49" fontId="6" fillId="0" borderId="0" xfId="0" applyNumberFormat="1" applyFont="1" applyBorder="1" applyAlignment="1"/>
    <xf numFmtId="4" fontId="12" fillId="2" borderId="22" xfId="0" applyNumberFormat="1" applyFont="1" applyFill="1" applyBorder="1" applyAlignment="1"/>
    <xf numFmtId="49" fontId="6" fillId="0" borderId="48" xfId="0" applyNumberFormat="1" applyFont="1" applyBorder="1" applyAlignment="1"/>
    <xf numFmtId="49" fontId="20" fillId="7" borderId="42" xfId="0" applyNumberFormat="1" applyFont="1" applyFill="1" applyBorder="1" applyAlignment="1"/>
    <xf numFmtId="4" fontId="10" fillId="7" borderId="38" xfId="0" applyNumberFormat="1" applyFont="1" applyFill="1" applyBorder="1"/>
    <xf numFmtId="4" fontId="10" fillId="7" borderId="38" xfId="0" applyNumberFormat="1" applyFont="1" applyFill="1" applyBorder="1" applyAlignment="1"/>
    <xf numFmtId="4" fontId="10" fillId="7" borderId="0" xfId="0" applyNumberFormat="1" applyFont="1" applyFill="1" applyBorder="1"/>
    <xf numFmtId="49" fontId="20" fillId="0" borderId="11" xfId="0" applyNumberFormat="1" applyFont="1" applyFill="1" applyBorder="1" applyAlignment="1"/>
    <xf numFmtId="4" fontId="10" fillId="0" borderId="12" xfId="0" applyNumberFormat="1" applyFont="1" applyFill="1" applyBorder="1" applyAlignment="1"/>
    <xf numFmtId="4" fontId="10" fillId="0" borderId="7" xfId="0" applyNumberFormat="1" applyFont="1" applyFill="1" applyBorder="1"/>
    <xf numFmtId="4" fontId="12" fillId="0" borderId="0" xfId="0" applyNumberFormat="1" applyFont="1" applyBorder="1" applyAlignment="1"/>
    <xf numFmtId="4" fontId="12" fillId="0" borderId="22" xfId="0" applyNumberFormat="1" applyFont="1" applyBorder="1" applyAlignment="1"/>
    <xf numFmtId="49" fontId="6" fillId="0" borderId="32" xfId="0" applyNumberFormat="1" applyFont="1" applyBorder="1" applyAlignment="1"/>
    <xf numFmtId="4" fontId="10" fillId="0" borderId="46" xfId="0" applyNumberFormat="1" applyFont="1" applyBorder="1" applyAlignment="1"/>
    <xf numFmtId="4" fontId="10" fillId="0" borderId="16" xfId="0" applyNumberFormat="1" applyFont="1" applyFill="1" applyBorder="1"/>
    <xf numFmtId="4" fontId="10" fillId="2" borderId="15" xfId="0" applyNumberFormat="1" applyFont="1" applyFill="1" applyBorder="1" applyAlignment="1"/>
    <xf numFmtId="4" fontId="10" fillId="2" borderId="17" xfId="0" applyNumberFormat="1" applyFont="1" applyFill="1" applyBorder="1" applyAlignment="1"/>
    <xf numFmtId="4" fontId="10" fillId="2" borderId="1" xfId="0" applyNumberFormat="1" applyFont="1" applyFill="1" applyBorder="1" applyAlignment="1"/>
    <xf numFmtId="4" fontId="12" fillId="2" borderId="12" xfId="0" applyNumberFormat="1" applyFont="1" applyFill="1" applyBorder="1" applyAlignment="1"/>
    <xf numFmtId="4" fontId="12" fillId="2" borderId="21" xfId="0" applyNumberFormat="1" applyFont="1" applyFill="1" applyBorder="1" applyAlignment="1"/>
    <xf numFmtId="49" fontId="6" fillId="10" borderId="32" xfId="0" applyNumberFormat="1" applyFont="1" applyFill="1" applyBorder="1" applyAlignment="1"/>
    <xf numFmtId="4" fontId="10" fillId="10" borderId="37" xfId="0" applyNumberFormat="1" applyFont="1" applyFill="1" applyBorder="1"/>
    <xf numFmtId="4" fontId="12" fillId="10" borderId="37" xfId="0" applyNumberFormat="1" applyFont="1" applyFill="1" applyBorder="1" applyAlignment="1"/>
    <xf numFmtId="4" fontId="10" fillId="10" borderId="33" xfId="0" applyNumberFormat="1" applyFont="1" applyFill="1" applyBorder="1"/>
    <xf numFmtId="4" fontId="12" fillId="10" borderId="34" xfId="0" applyNumberFormat="1" applyFont="1" applyFill="1" applyBorder="1" applyAlignment="1"/>
    <xf numFmtId="49" fontId="20" fillId="7" borderId="49" xfId="0" applyNumberFormat="1" applyFont="1" applyFill="1" applyBorder="1" applyAlignment="1"/>
    <xf numFmtId="4" fontId="10" fillId="7" borderId="10" xfId="0" applyNumberFormat="1" applyFont="1" applyFill="1" applyBorder="1" applyAlignment="1"/>
    <xf numFmtId="4" fontId="10" fillId="9" borderId="40" xfId="0" applyNumberFormat="1" applyFont="1" applyFill="1" applyBorder="1" applyAlignment="1"/>
    <xf numFmtId="4" fontId="10" fillId="7" borderId="40" xfId="0" applyNumberFormat="1" applyFont="1" applyFill="1" applyBorder="1" applyAlignment="1"/>
    <xf numFmtId="44" fontId="6" fillId="0" borderId="11" xfId="2" applyFont="1" applyBorder="1" applyAlignment="1"/>
    <xf numFmtId="4" fontId="12" fillId="0" borderId="6" xfId="5" applyNumberFormat="1" applyFont="1" applyFill="1" applyBorder="1"/>
    <xf numFmtId="4" fontId="10" fillId="2" borderId="47" xfId="0" applyNumberFormat="1" applyFont="1" applyFill="1" applyBorder="1" applyAlignment="1"/>
    <xf numFmtId="49" fontId="20" fillId="0" borderId="10" xfId="0" applyNumberFormat="1" applyFont="1" applyBorder="1" applyAlignment="1"/>
    <xf numFmtId="4" fontId="10" fillId="2" borderId="16" xfId="0" applyNumberFormat="1" applyFont="1" applyFill="1" applyBorder="1" applyAlignment="1"/>
    <xf numFmtId="4" fontId="12" fillId="2" borderId="14" xfId="0" applyNumberFormat="1" applyFont="1" applyFill="1" applyBorder="1" applyAlignment="1"/>
    <xf numFmtId="49" fontId="20" fillId="8" borderId="37" xfId="0" applyNumberFormat="1" applyFont="1" applyFill="1" applyBorder="1" applyAlignment="1"/>
    <xf numFmtId="4" fontId="10" fillId="8" borderId="37" xfId="0" applyNumberFormat="1" applyFont="1" applyFill="1" applyBorder="1"/>
    <xf numFmtId="4" fontId="10" fillId="8" borderId="37" xfId="0" applyNumberFormat="1" applyFont="1" applyFill="1" applyBorder="1" applyAlignment="1"/>
    <xf numFmtId="4" fontId="10" fillId="9" borderId="10" xfId="0" applyNumberFormat="1" applyFont="1" applyFill="1" applyBorder="1" applyAlignment="1"/>
    <xf numFmtId="4" fontId="10" fillId="9" borderId="11" xfId="0" applyNumberFormat="1" applyFont="1" applyFill="1" applyBorder="1" applyAlignment="1"/>
    <xf numFmtId="4" fontId="10" fillId="8" borderId="37" xfId="5" applyNumberFormat="1" applyFont="1" applyFill="1" applyBorder="1"/>
    <xf numFmtId="4" fontId="10" fillId="8" borderId="34" xfId="5" applyNumberFormat="1" applyFont="1" applyFill="1" applyBorder="1"/>
    <xf numFmtId="4" fontId="10" fillId="2" borderId="41" xfId="0" applyNumberFormat="1" applyFont="1" applyFill="1" applyBorder="1" applyAlignment="1"/>
    <xf numFmtId="49" fontId="2" fillId="0" borderId="21" xfId="0" applyNumberFormat="1" applyFont="1" applyFill="1" applyBorder="1" applyAlignment="1"/>
    <xf numFmtId="4" fontId="12" fillId="0" borderId="38" xfId="5" applyNumberFormat="1" applyFont="1" applyFill="1" applyBorder="1"/>
    <xf numFmtId="4" fontId="12" fillId="9" borderId="38" xfId="5" applyNumberFormat="1" applyFont="1" applyFill="1" applyBorder="1"/>
    <xf numFmtId="49" fontId="2" fillId="0" borderId="11" xfId="0" applyNumberFormat="1" applyFont="1" applyFill="1" applyBorder="1" applyAlignment="1"/>
    <xf numFmtId="4" fontId="12" fillId="0" borderId="11" xfId="5" applyNumberFormat="1" applyFont="1" applyFill="1" applyBorder="1"/>
    <xf numFmtId="4" fontId="12" fillId="9" borderId="11" xfId="5" applyNumberFormat="1" applyFont="1" applyFill="1" applyBorder="1"/>
    <xf numFmtId="49" fontId="2" fillId="0" borderId="10" xfId="0" applyNumberFormat="1" applyFont="1" applyBorder="1" applyAlignment="1"/>
    <xf numFmtId="4" fontId="12" fillId="9" borderId="6" xfId="5" applyNumberFormat="1" applyFont="1" applyFill="1" applyBorder="1"/>
    <xf numFmtId="4" fontId="10" fillId="0" borderId="34" xfId="5" applyNumberFormat="1" applyFont="1" applyBorder="1"/>
    <xf numFmtId="4" fontId="12" fillId="0" borderId="37" xfId="5" applyNumberFormat="1" applyFont="1" applyBorder="1"/>
    <xf numFmtId="4" fontId="10" fillId="0" borderId="38" xfId="5" applyNumberFormat="1" applyFont="1" applyBorder="1"/>
    <xf numFmtId="4" fontId="10" fillId="2" borderId="22" xfId="0" applyNumberFormat="1" applyFont="1" applyFill="1" applyBorder="1" applyAlignment="1"/>
    <xf numFmtId="49" fontId="2" fillId="0" borderId="50" xfId="0" applyNumberFormat="1" applyFont="1" applyBorder="1" applyAlignment="1"/>
    <xf numFmtId="49" fontId="2" fillId="0" borderId="49" xfId="0" applyNumberFormat="1" applyFont="1" applyBorder="1" applyAlignment="1"/>
    <xf numFmtId="49" fontId="20" fillId="0" borderId="51" xfId="0" applyNumberFormat="1" applyFont="1" applyBorder="1" applyAlignment="1"/>
    <xf numFmtId="4" fontId="10" fillId="0" borderId="24" xfId="0" applyNumberFormat="1" applyFont="1" applyBorder="1" applyAlignment="1"/>
    <xf numFmtId="4" fontId="10" fillId="2" borderId="24" xfId="0" applyNumberFormat="1" applyFont="1" applyFill="1" applyBorder="1" applyAlignment="1"/>
    <xf numFmtId="4" fontId="10" fillId="0" borderId="24" xfId="5" applyNumberFormat="1" applyFont="1" applyBorder="1"/>
    <xf numFmtId="4" fontId="10" fillId="2" borderId="52" xfId="0" applyNumberFormat="1" applyFont="1" applyFill="1" applyBorder="1" applyAlignment="1"/>
    <xf numFmtId="49" fontId="2" fillId="0" borderId="11" xfId="0" applyNumberFormat="1" applyFont="1" applyBorder="1" applyAlignment="1">
      <alignment horizontal="left"/>
    </xf>
    <xf numFmtId="4" fontId="10" fillId="2" borderId="6" xfId="0" applyNumberFormat="1" applyFont="1" applyFill="1" applyBorder="1" applyAlignment="1"/>
    <xf numFmtId="49" fontId="2" fillId="0" borderId="21" xfId="0" applyNumberFormat="1" applyFont="1" applyBorder="1" applyAlignment="1">
      <alignment horizontal="left"/>
    </xf>
    <xf numFmtId="49" fontId="20" fillId="0" borderId="48" xfId="0" applyNumberFormat="1" applyFont="1" applyBorder="1" applyAlignment="1"/>
    <xf numFmtId="4" fontId="12" fillId="11" borderId="10" xfId="0" applyNumberFormat="1" applyFont="1" applyFill="1" applyBorder="1" applyAlignment="1"/>
    <xf numFmtId="49" fontId="2" fillId="0" borderId="38" xfId="0" applyNumberFormat="1" applyFont="1" applyBorder="1" applyAlignment="1"/>
    <xf numFmtId="4" fontId="12" fillId="0" borderId="10" xfId="0" applyNumberFormat="1" applyFont="1" applyFill="1" applyBorder="1"/>
    <xf numFmtId="4" fontId="12" fillId="2" borderId="41" xfId="5" applyNumberFormat="1" applyFont="1" applyFill="1" applyBorder="1"/>
    <xf numFmtId="4" fontId="12" fillId="2" borderId="34" xfId="5" applyNumberFormat="1" applyFont="1" applyFill="1" applyBorder="1"/>
    <xf numFmtId="49" fontId="6" fillId="0" borderId="29" xfId="0" applyNumberFormat="1" applyFont="1" applyFill="1" applyBorder="1" applyAlignment="1"/>
    <xf numFmtId="4" fontId="12" fillId="0" borderId="53" xfId="0" applyNumberFormat="1" applyFont="1" applyFill="1" applyBorder="1" applyAlignment="1"/>
    <xf numFmtId="4" fontId="12" fillId="12" borderId="53" xfId="0" applyNumberFormat="1" applyFont="1" applyFill="1" applyBorder="1" applyAlignment="1"/>
    <xf numFmtId="4" fontId="12" fillId="0" borderId="53" xfId="5" applyNumberFormat="1" applyFont="1" applyBorder="1"/>
    <xf numFmtId="4" fontId="10" fillId="2" borderId="40" xfId="5" applyNumberFormat="1" applyFont="1" applyFill="1" applyBorder="1"/>
    <xf numFmtId="49" fontId="20" fillId="8" borderId="49" xfId="0" applyNumberFormat="1" applyFont="1" applyFill="1" applyBorder="1" applyAlignment="1"/>
    <xf numFmtId="4" fontId="10" fillId="8" borderId="40" xfId="0" applyNumberFormat="1" applyFont="1" applyFill="1" applyBorder="1" applyAlignment="1"/>
    <xf numFmtId="49" fontId="27" fillId="6" borderId="38" xfId="0" applyNumberFormat="1" applyFont="1" applyFill="1" applyBorder="1" applyAlignment="1"/>
    <xf numFmtId="4" fontId="11" fillId="6" borderId="38" xfId="0" applyNumberFormat="1" applyFont="1" applyFill="1" applyBorder="1" applyAlignment="1"/>
    <xf numFmtId="49" fontId="27" fillId="5" borderId="11" xfId="0" applyNumberFormat="1" applyFont="1" applyFill="1" applyBorder="1" applyAlignment="1"/>
    <xf numFmtId="4" fontId="11" fillId="5" borderId="11" xfId="0" applyNumberFormat="1" applyFont="1" applyFill="1" applyBorder="1" applyAlignment="1"/>
    <xf numFmtId="49" fontId="6" fillId="13" borderId="11" xfId="0" applyNumberFormat="1" applyFont="1" applyFill="1" applyBorder="1" applyAlignment="1"/>
    <xf numFmtId="4" fontId="12" fillId="5" borderId="11" xfId="3" applyNumberFormat="1" applyFont="1" applyFill="1" applyBorder="1"/>
    <xf numFmtId="49" fontId="3" fillId="14" borderId="38" xfId="3" applyNumberFormat="1" applyFont="1" applyFill="1" applyBorder="1"/>
    <xf numFmtId="4" fontId="10" fillId="14" borderId="14" xfId="0" applyNumberFormat="1" applyFont="1" applyFill="1" applyBorder="1"/>
    <xf numFmtId="4" fontId="12" fillId="14" borderId="6" xfId="3" applyNumberFormat="1" applyFont="1" applyFill="1" applyBorder="1" applyAlignment="1">
      <alignment horizontal="center"/>
    </xf>
    <xf numFmtId="4" fontId="12" fillId="14" borderId="13" xfId="3" applyNumberFormat="1" applyFont="1" applyFill="1" applyBorder="1"/>
    <xf numFmtId="49" fontId="27" fillId="14" borderId="11" xfId="0" applyNumberFormat="1" applyFont="1" applyFill="1" applyBorder="1" applyAlignment="1"/>
    <xf numFmtId="4" fontId="10" fillId="14" borderId="7" xfId="0" applyNumberFormat="1" applyFont="1" applyFill="1" applyBorder="1"/>
    <xf numFmtId="4" fontId="12" fillId="14" borderId="11" xfId="3" applyNumberFormat="1" applyFont="1" applyFill="1" applyBorder="1" applyAlignment="1">
      <alignment horizontal="center"/>
    </xf>
    <xf numFmtId="4" fontId="12" fillId="14" borderId="9" xfId="3" applyNumberFormat="1" applyFont="1" applyFill="1" applyBorder="1"/>
    <xf numFmtId="49" fontId="3" fillId="0" borderId="0" xfId="3" applyNumberFormat="1" applyFont="1" applyFill="1" applyBorder="1"/>
    <xf numFmtId="4" fontId="12" fillId="0" borderId="0" xfId="3" applyNumberFormat="1" applyFont="1" applyFill="1" applyBorder="1"/>
    <xf numFmtId="0" fontId="14" fillId="8" borderId="11" xfId="0" applyFont="1" applyFill="1" applyBorder="1" applyAlignment="1">
      <alignment wrapText="1"/>
    </xf>
    <xf numFmtId="49" fontId="14" fillId="8" borderId="11" xfId="0" applyNumberFormat="1" applyFont="1" applyFill="1" applyBorder="1" applyAlignment="1"/>
    <xf numFmtId="4" fontId="10" fillId="8" borderId="11" xfId="3" applyNumberFormat="1" applyFont="1" applyFill="1" applyBorder="1"/>
    <xf numFmtId="4" fontId="10" fillId="8" borderId="11" xfId="0" applyNumberFormat="1" applyFont="1" applyFill="1" applyBorder="1"/>
    <xf numFmtId="0" fontId="10" fillId="0" borderId="25" xfId="3" applyFont="1" applyBorder="1" applyAlignment="1">
      <alignment horizontal="center"/>
    </xf>
    <xf numFmtId="0" fontId="10" fillId="0" borderId="26" xfId="3" applyFont="1" applyBorder="1" applyAlignment="1">
      <alignment horizontal="center"/>
    </xf>
    <xf numFmtId="0" fontId="10" fillId="0" borderId="27" xfId="3" applyFont="1" applyBorder="1" applyAlignment="1">
      <alignment horizontal="center"/>
    </xf>
    <xf numFmtId="0" fontId="10" fillId="0" borderId="28" xfId="3" applyFont="1" applyBorder="1" applyAlignment="1">
      <alignment horizontal="center"/>
    </xf>
    <xf numFmtId="49" fontId="10" fillId="0" borderId="11" xfId="3" applyNumberFormat="1" applyFont="1" applyBorder="1" applyAlignment="1">
      <alignment horizontal="center" vertical="top" wrapText="1"/>
    </xf>
    <xf numFmtId="4" fontId="10" fillId="0" borderId="11" xfId="3" applyNumberFormat="1" applyFont="1" applyBorder="1" applyAlignment="1">
      <alignment horizontal="center" vertical="top" wrapText="1"/>
    </xf>
    <xf numFmtId="4" fontId="10" fillId="2" borderId="11" xfId="3" applyNumberFormat="1" applyFont="1" applyFill="1" applyBorder="1" applyAlignment="1">
      <alignment horizontal="center" vertical="top" wrapText="1"/>
    </xf>
    <xf numFmtId="4" fontId="10" fillId="2" borderId="17" xfId="3" applyNumberFormat="1" applyFont="1" applyFill="1" applyBorder="1" applyAlignment="1">
      <alignment horizontal="center" vertical="top" wrapText="1"/>
    </xf>
    <xf numFmtId="49" fontId="7" fillId="0" borderId="30" xfId="3" applyNumberFormat="1" applyFont="1" applyBorder="1" applyAlignment="1">
      <alignment horizontal="center" wrapText="1"/>
    </xf>
    <xf numFmtId="3" fontId="10" fillId="0" borderId="19" xfId="3" applyNumberFormat="1" applyFont="1" applyBorder="1" applyAlignment="1">
      <alignment horizontal="center" vertical="top" wrapText="1"/>
    </xf>
    <xf numFmtId="3" fontId="10" fillId="2" borderId="19" xfId="3" applyNumberFormat="1" applyFont="1" applyFill="1" applyBorder="1" applyAlignment="1">
      <alignment horizontal="center" vertical="top" wrapText="1"/>
    </xf>
    <xf numFmtId="3" fontId="10" fillId="2" borderId="20" xfId="3" applyNumberFormat="1" applyFont="1" applyFill="1" applyBorder="1" applyAlignment="1">
      <alignment horizontal="center" vertical="top" wrapText="1"/>
    </xf>
    <xf numFmtId="49" fontId="15" fillId="5" borderId="10" xfId="4" applyNumberFormat="1" applyFont="1" applyFill="1" applyBorder="1" applyAlignment="1"/>
    <xf numFmtId="4" fontId="10" fillId="0" borderId="10" xfId="0" applyNumberFormat="1" applyFont="1" applyBorder="1"/>
    <xf numFmtId="4" fontId="12" fillId="0" borderId="10" xfId="3" applyNumberFormat="1" applyFont="1" applyBorder="1" applyAlignment="1"/>
    <xf numFmtId="4" fontId="12" fillId="2" borderId="10" xfId="3" applyNumberFormat="1" applyFont="1" applyFill="1" applyBorder="1" applyAlignment="1"/>
    <xf numFmtId="49" fontId="15" fillId="0" borderId="11" xfId="4" applyNumberFormat="1" applyFont="1" applyBorder="1" applyAlignment="1"/>
    <xf numFmtId="2" fontId="12" fillId="0" borderId="11" xfId="3" applyNumberFormat="1" applyFont="1" applyBorder="1" applyAlignment="1"/>
    <xf numFmtId="49" fontId="15" fillId="5" borderId="11" xfId="4" applyNumberFormat="1" applyFont="1" applyFill="1" applyBorder="1" applyAlignment="1"/>
    <xf numFmtId="4" fontId="10" fillId="13" borderId="11" xfId="3" applyNumberFormat="1" applyFont="1" applyFill="1" applyBorder="1" applyAlignment="1"/>
    <xf numFmtId="4" fontId="12" fillId="2" borderId="7" xfId="3" applyNumberFormat="1" applyFont="1" applyFill="1" applyBorder="1" applyAlignment="1"/>
    <xf numFmtId="4" fontId="10" fillId="0" borderId="11" xfId="3" applyNumberFormat="1" applyFont="1" applyBorder="1" applyAlignment="1"/>
    <xf numFmtId="4" fontId="10" fillId="2" borderId="7" xfId="3" applyNumberFormat="1" applyFont="1" applyFill="1" applyBorder="1" applyAlignment="1"/>
    <xf numFmtId="49" fontId="26" fillId="6" borderId="11" xfId="4" applyNumberFormat="1" applyFont="1" applyFill="1" applyBorder="1" applyAlignment="1"/>
    <xf numFmtId="4" fontId="10" fillId="6" borderId="11" xfId="3" applyNumberFormat="1" applyFont="1" applyFill="1" applyBorder="1" applyAlignment="1"/>
    <xf numFmtId="4" fontId="10" fillId="6" borderId="7" xfId="3" applyNumberFormat="1" applyFont="1" applyFill="1" applyBorder="1" applyAlignment="1"/>
    <xf numFmtId="49" fontId="26" fillId="5" borderId="11" xfId="4" applyNumberFormat="1" applyFont="1" applyFill="1" applyBorder="1" applyAlignment="1"/>
    <xf numFmtId="4" fontId="10" fillId="5" borderId="11" xfId="3" applyNumberFormat="1" applyFont="1" applyFill="1" applyBorder="1" applyAlignment="1"/>
    <xf numFmtId="4" fontId="10" fillId="5" borderId="7" xfId="3" applyNumberFormat="1" applyFont="1" applyFill="1" applyBorder="1" applyAlignment="1"/>
    <xf numFmtId="0" fontId="25" fillId="0" borderId="0" xfId="0" applyFont="1" applyAlignment="1">
      <alignment horizontal="center"/>
    </xf>
    <xf numFmtId="0" fontId="3" fillId="0" borderId="0" xfId="0" applyFont="1" applyAlignment="1">
      <alignment horizontal="center"/>
    </xf>
    <xf numFmtId="4" fontId="17" fillId="0" borderId="0" xfId="0" applyNumberFormat="1" applyFont="1"/>
    <xf numFmtId="4" fontId="14" fillId="0" borderId="0" xfId="0" applyNumberFormat="1" applyFont="1" applyAlignment="1">
      <alignment horizontal="center"/>
    </xf>
    <xf numFmtId="4" fontId="6" fillId="0" borderId="0" xfId="0" applyNumberFormat="1" applyFont="1"/>
    <xf numFmtId="0" fontId="6" fillId="0" borderId="0" xfId="0" applyFont="1"/>
    <xf numFmtId="0" fontId="0" fillId="0" borderId="4" xfId="0" applyBorder="1" applyAlignment="1">
      <alignment wrapText="1"/>
    </xf>
    <xf numFmtId="4" fontId="4" fillId="0" borderId="0" xfId="0" applyNumberFormat="1" applyFont="1" applyBorder="1" applyAlignment="1"/>
    <xf numFmtId="4" fontId="28" fillId="0" borderId="0" xfId="0" applyNumberFormat="1" applyFont="1" applyBorder="1" applyAlignment="1"/>
    <xf numFmtId="4" fontId="6" fillId="0" borderId="0" xfId="0" applyNumberFormat="1" applyFont="1" applyBorder="1" applyAlignment="1"/>
    <xf numFmtId="4" fontId="3" fillId="0" borderId="0" xfId="0" applyNumberFormat="1" applyFont="1" applyAlignment="1"/>
    <xf numFmtId="4" fontId="17" fillId="0" borderId="0" xfId="0" applyNumberFormat="1" applyFont="1" applyBorder="1" applyAlignment="1"/>
    <xf numFmtId="4" fontId="0" fillId="0" borderId="0" xfId="0" applyNumberFormat="1" applyBorder="1" applyAlignment="1"/>
    <xf numFmtId="4" fontId="0" fillId="0" borderId="0" xfId="0" applyNumberFormat="1" applyAlignment="1"/>
    <xf numFmtId="0" fontId="0" fillId="0" borderId="0" xfId="0" applyBorder="1" applyAlignment="1">
      <alignment wrapText="1"/>
    </xf>
    <xf numFmtId="4" fontId="3" fillId="0" borderId="0" xfId="0" applyNumberFormat="1" applyFont="1" applyBorder="1" applyAlignment="1"/>
    <xf numFmtId="0" fontId="3" fillId="0" borderId="0" xfId="0" applyFont="1" applyAlignment="1">
      <alignment wrapText="1"/>
    </xf>
    <xf numFmtId="4" fontId="6" fillId="0" borderId="0" xfId="0" applyNumberFormat="1" applyFont="1" applyAlignment="1"/>
    <xf numFmtId="0" fontId="3" fillId="0" borderId="9" xfId="0" applyFont="1" applyBorder="1" applyAlignment="1">
      <alignment horizontal="left" vertical="top" wrapText="1"/>
    </xf>
    <xf numFmtId="0" fontId="0" fillId="0" borderId="0" xfId="0" applyAlignment="1">
      <alignment horizontal="left" vertical="top" wrapText="1"/>
    </xf>
    <xf numFmtId="0" fontId="3" fillId="0" borderId="9" xfId="3" applyFont="1" applyBorder="1" applyAlignment="1">
      <alignment horizontal="left" vertical="top" wrapText="1"/>
    </xf>
    <xf numFmtId="49" fontId="3" fillId="0" borderId="9" xfId="0" applyNumberFormat="1" applyFont="1" applyBorder="1" applyAlignment="1">
      <alignment horizontal="left" vertical="top" wrapText="1"/>
    </xf>
    <xf numFmtId="0" fontId="3" fillId="0" borderId="9" xfId="0" applyFont="1" applyFill="1" applyBorder="1" applyAlignment="1">
      <alignment horizontal="left" vertical="top" wrapText="1"/>
    </xf>
    <xf numFmtId="0" fontId="4" fillId="0" borderId="9" xfId="4" applyFont="1" applyFill="1" applyBorder="1" applyAlignment="1">
      <alignment horizontal="left" vertical="top" wrapText="1"/>
    </xf>
    <xf numFmtId="0" fontId="3" fillId="0" borderId="9" xfId="3" applyFont="1" applyFill="1" applyBorder="1" applyAlignment="1">
      <alignment horizontal="left" vertical="top" wrapText="1"/>
    </xf>
    <xf numFmtId="0" fontId="14" fillId="3" borderId="9" xfId="3" applyFont="1" applyFill="1" applyBorder="1" applyAlignment="1">
      <alignment horizontal="left" vertical="top" wrapText="1"/>
    </xf>
    <xf numFmtId="2" fontId="3" fillId="0" borderId="9" xfId="0" applyNumberFormat="1" applyFont="1" applyBorder="1" applyAlignment="1">
      <alignment horizontal="left" vertical="top" wrapText="1"/>
    </xf>
    <xf numFmtId="2" fontId="3" fillId="0" borderId="9" xfId="0" applyNumberFormat="1" applyFont="1" applyFill="1" applyBorder="1" applyAlignment="1">
      <alignment horizontal="left" vertical="top" wrapText="1"/>
    </xf>
    <xf numFmtId="2" fontId="3" fillId="0" borderId="13" xfId="0" applyNumberFormat="1" applyFont="1" applyBorder="1" applyAlignment="1">
      <alignment horizontal="left" vertical="top" wrapText="1"/>
    </xf>
    <xf numFmtId="2" fontId="3" fillId="0" borderId="13" xfId="0" applyNumberFormat="1" applyFont="1" applyFill="1" applyBorder="1" applyAlignment="1">
      <alignment horizontal="left" vertical="top" wrapText="1"/>
    </xf>
    <xf numFmtId="2" fontId="3" fillId="0" borderId="11" xfId="0" applyNumberFormat="1" applyFont="1" applyBorder="1" applyAlignment="1">
      <alignment horizontal="left" vertical="top" wrapText="1"/>
    </xf>
    <xf numFmtId="2" fontId="8" fillId="3" borderId="12" xfId="3" applyNumberFormat="1" applyFont="1" applyFill="1" applyBorder="1" applyAlignment="1">
      <alignment horizontal="left" vertical="top" wrapText="1"/>
    </xf>
    <xf numFmtId="2" fontId="8" fillId="5" borderId="12" xfId="3" applyNumberFormat="1" applyFont="1" applyFill="1" applyBorder="1" applyAlignment="1">
      <alignment horizontal="left" vertical="top" wrapText="1"/>
    </xf>
    <xf numFmtId="2" fontId="8" fillId="5" borderId="9" xfId="3" applyNumberFormat="1" applyFont="1" applyFill="1" applyBorder="1" applyAlignment="1">
      <alignment horizontal="left" vertical="top" wrapText="1"/>
    </xf>
    <xf numFmtId="2" fontId="8" fillId="5" borderId="18" xfId="3" applyNumberFormat="1" applyFont="1" applyFill="1" applyBorder="1" applyAlignment="1">
      <alignment horizontal="left" vertical="top" wrapText="1"/>
    </xf>
    <xf numFmtId="2" fontId="8" fillId="0" borderId="21" xfId="3" applyNumberFormat="1" applyFont="1" applyFill="1" applyBorder="1" applyAlignment="1">
      <alignment horizontal="left" vertical="top" wrapText="1"/>
    </xf>
    <xf numFmtId="2" fontId="8" fillId="6" borderId="11" xfId="3" applyNumberFormat="1" applyFont="1" applyFill="1" applyBorder="1" applyAlignment="1">
      <alignment horizontal="left" vertical="top" wrapText="1"/>
    </xf>
    <xf numFmtId="2" fontId="8" fillId="0" borderId="0" xfId="3" applyNumberFormat="1" applyFont="1" applyFill="1" applyBorder="1" applyAlignment="1">
      <alignment horizontal="left" vertical="top" wrapText="1"/>
    </xf>
    <xf numFmtId="0" fontId="7" fillId="0" borderId="23" xfId="3" applyFont="1" applyBorder="1" applyAlignment="1">
      <alignment horizontal="left" vertical="top" wrapText="1"/>
    </xf>
    <xf numFmtId="0" fontId="7" fillId="0" borderId="29" xfId="3" applyFont="1" applyBorder="1" applyAlignment="1">
      <alignment horizontal="left" vertical="top" wrapText="1"/>
    </xf>
    <xf numFmtId="0" fontId="7" fillId="0" borderId="12" xfId="3" applyFont="1" applyBorder="1" applyAlignment="1">
      <alignment horizontal="left" vertical="top" wrapText="1"/>
    </xf>
    <xf numFmtId="0" fontId="19" fillId="7" borderId="31" xfId="0" applyFont="1" applyFill="1" applyBorder="1" applyAlignment="1">
      <alignment horizontal="left" vertical="top" wrapText="1"/>
    </xf>
    <xf numFmtId="0" fontId="3" fillId="0" borderId="13" xfId="0" applyFont="1" applyBorder="1" applyAlignment="1">
      <alignment horizontal="left" vertical="top" wrapText="1"/>
    </xf>
    <xf numFmtId="0" fontId="14" fillId="0" borderId="31" xfId="0" applyFont="1" applyBorder="1" applyAlignment="1">
      <alignment horizontal="left" vertical="top" wrapText="1"/>
    </xf>
    <xf numFmtId="0" fontId="3" fillId="0" borderId="12" xfId="0" applyFont="1" applyBorder="1" applyAlignment="1">
      <alignment horizontal="left" vertical="top" wrapText="1"/>
    </xf>
    <xf numFmtId="0" fontId="3" fillId="0" borderId="27" xfId="0" applyFont="1" applyBorder="1" applyAlignment="1">
      <alignment horizontal="left" vertical="top" wrapText="1"/>
    </xf>
    <xf numFmtId="49" fontId="3" fillId="0" borderId="12" xfId="0" applyNumberFormat="1" applyFont="1" applyBorder="1" applyAlignment="1">
      <alignment horizontal="left" vertical="top" wrapText="1"/>
    </xf>
    <xf numFmtId="0" fontId="21" fillId="0" borderId="31" xfId="0" applyFont="1" applyBorder="1" applyAlignment="1">
      <alignment horizontal="left" vertical="top" wrapText="1"/>
    </xf>
    <xf numFmtId="0" fontId="3" fillId="0" borderId="11" xfId="0" applyFont="1" applyBorder="1" applyAlignment="1">
      <alignment horizontal="left" vertical="top" wrapText="1"/>
    </xf>
    <xf numFmtId="0" fontId="3" fillId="0" borderId="21" xfId="0" applyFont="1" applyBorder="1" applyAlignment="1">
      <alignment horizontal="left" vertical="top" wrapText="1"/>
    </xf>
    <xf numFmtId="0" fontId="14" fillId="0" borderId="32" xfId="0" applyFont="1" applyBorder="1" applyAlignment="1">
      <alignment horizontal="left" vertical="top" wrapText="1"/>
    </xf>
    <xf numFmtId="49" fontId="20" fillId="0" borderId="31" xfId="0" applyNumberFormat="1" applyFont="1" applyBorder="1" applyAlignment="1">
      <alignment horizontal="left" vertical="top" wrapText="1"/>
    </xf>
    <xf numFmtId="0" fontId="20" fillId="0" borderId="31" xfId="0" applyFont="1" applyBorder="1" applyAlignment="1">
      <alignment horizontal="left" vertical="top" wrapText="1"/>
    </xf>
    <xf numFmtId="0" fontId="14" fillId="7" borderId="31" xfId="0" applyFont="1" applyFill="1" applyBorder="1" applyAlignment="1">
      <alignment horizontal="left" vertical="top" wrapText="1"/>
    </xf>
    <xf numFmtId="0" fontId="3" fillId="0" borderId="8" xfId="0" applyFont="1" applyBorder="1" applyAlignment="1">
      <alignment horizontal="left" vertical="top" wrapText="1"/>
    </xf>
    <xf numFmtId="49" fontId="20" fillId="0" borderId="31" xfId="0" applyNumberFormat="1" applyFont="1" applyFill="1" applyBorder="1" applyAlignment="1">
      <alignment horizontal="left" vertical="top" wrapText="1"/>
    </xf>
    <xf numFmtId="0" fontId="25"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20" fillId="7" borderId="32" xfId="0" applyFont="1" applyFill="1" applyBorder="1" applyAlignment="1">
      <alignment horizontal="left" vertical="top" wrapText="1"/>
    </xf>
    <xf numFmtId="49" fontId="20" fillId="0" borderId="32" xfId="0" applyNumberFormat="1" applyFont="1" applyBorder="1" applyAlignment="1">
      <alignment horizontal="left" vertical="top" wrapText="1"/>
    </xf>
    <xf numFmtId="0" fontId="3" fillId="0" borderId="32" xfId="0" applyFont="1" applyBorder="1" applyAlignment="1">
      <alignment horizontal="left" vertical="top" wrapText="1"/>
    </xf>
    <xf numFmtId="0" fontId="3" fillId="0" borderId="39" xfId="0" applyFont="1" applyBorder="1" applyAlignment="1">
      <alignment horizontal="left" vertical="top" wrapText="1"/>
    </xf>
    <xf numFmtId="0" fontId="14" fillId="0" borderId="37" xfId="0" applyFont="1" applyBorder="1" applyAlignment="1">
      <alignment horizontal="left" vertical="top" wrapText="1"/>
    </xf>
    <xf numFmtId="49" fontId="14" fillId="10" borderId="32" xfId="0" applyNumberFormat="1" applyFont="1" applyFill="1" applyBorder="1" applyAlignment="1">
      <alignment horizontal="left" vertical="top" wrapText="1"/>
    </xf>
    <xf numFmtId="0" fontId="20" fillId="7" borderId="29" xfId="0" applyFont="1" applyFill="1" applyBorder="1" applyAlignment="1">
      <alignment horizontal="left" vertical="top" wrapText="1"/>
    </xf>
    <xf numFmtId="0" fontId="20" fillId="0" borderId="32" xfId="0" applyFont="1" applyBorder="1" applyAlignment="1">
      <alignment horizontal="left" vertical="top" wrapText="1"/>
    </xf>
    <xf numFmtId="0" fontId="20" fillId="0" borderId="21" xfId="0" applyFont="1" applyBorder="1" applyAlignment="1">
      <alignment horizontal="left" vertical="top" wrapText="1"/>
    </xf>
    <xf numFmtId="0" fontId="20" fillId="7" borderId="31" xfId="0" applyFont="1" applyFill="1" applyBorder="1" applyAlignment="1">
      <alignment horizontal="left" vertical="top" wrapText="1"/>
    </xf>
    <xf numFmtId="0" fontId="4" fillId="0" borderId="12" xfId="0" applyFont="1" applyBorder="1" applyAlignment="1">
      <alignment horizontal="left" vertical="top" wrapText="1"/>
    </xf>
    <xf numFmtId="43" fontId="26" fillId="0" borderId="32" xfId="1" applyFont="1" applyBorder="1" applyAlignment="1">
      <alignment horizontal="left" vertical="top" wrapText="1"/>
    </xf>
    <xf numFmtId="43" fontId="15" fillId="0" borderId="10" xfId="1" applyFont="1" applyBorder="1" applyAlignment="1">
      <alignment horizontal="left" vertical="top" wrapText="1"/>
    </xf>
    <xf numFmtId="0" fontId="20" fillId="0" borderId="48" xfId="0" applyFont="1" applyBorder="1" applyAlignment="1">
      <alignment horizontal="left" vertical="top" wrapText="1"/>
    </xf>
    <xf numFmtId="0" fontId="3" fillId="0" borderId="29" xfId="0" applyFont="1" applyFill="1" applyBorder="1" applyAlignment="1">
      <alignment horizontal="left" vertical="top" wrapText="1"/>
    </xf>
    <xf numFmtId="0" fontId="20" fillId="8" borderId="29"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5" borderId="11" xfId="0" applyFont="1" applyFill="1" applyBorder="1" applyAlignment="1">
      <alignment horizontal="left" vertical="top" wrapText="1"/>
    </xf>
    <xf numFmtId="0" fontId="3" fillId="5" borderId="11" xfId="3" applyFont="1" applyFill="1" applyBorder="1" applyAlignment="1">
      <alignment horizontal="left" vertical="top" wrapText="1"/>
    </xf>
    <xf numFmtId="0" fontId="3" fillId="14" borderId="13" xfId="3" applyFont="1" applyFill="1" applyBorder="1" applyAlignment="1">
      <alignment horizontal="left" vertical="top" wrapText="1"/>
    </xf>
    <xf numFmtId="0" fontId="8" fillId="14" borderId="9" xfId="0" applyFont="1" applyFill="1" applyBorder="1" applyAlignment="1">
      <alignment horizontal="left" vertical="top" wrapText="1"/>
    </xf>
    <xf numFmtId="0" fontId="3" fillId="0" borderId="0" xfId="3" applyFont="1" applyFill="1" applyBorder="1" applyAlignment="1">
      <alignment horizontal="left" vertical="top" wrapText="1"/>
    </xf>
    <xf numFmtId="0" fontId="7" fillId="0" borderId="12" xfId="3" applyFont="1" applyBorder="1" applyAlignment="1">
      <alignment horizontal="left" vertical="top" wrapText="1"/>
    </xf>
    <xf numFmtId="0" fontId="7" fillId="0" borderId="29" xfId="3" applyFont="1" applyBorder="1" applyAlignment="1">
      <alignment horizontal="left" vertical="top" wrapText="1"/>
    </xf>
    <xf numFmtId="2" fontId="15" fillId="0" borderId="12" xfId="4" applyNumberFormat="1" applyFont="1" applyBorder="1" applyAlignment="1">
      <alignment horizontal="left" vertical="top" wrapText="1"/>
    </xf>
    <xf numFmtId="2" fontId="15" fillId="0" borderId="9" xfId="4" applyNumberFormat="1" applyFont="1" applyBorder="1" applyAlignment="1">
      <alignment horizontal="left" vertical="top" wrapText="1"/>
    </xf>
    <xf numFmtId="0" fontId="4" fillId="0" borderId="9" xfId="4" applyFont="1" applyBorder="1" applyAlignment="1">
      <alignment horizontal="left" vertical="top" wrapText="1"/>
    </xf>
    <xf numFmtId="0" fontId="26" fillId="6" borderId="9" xfId="4" applyFont="1" applyFill="1" applyBorder="1" applyAlignment="1">
      <alignment horizontal="left" vertical="top" wrapText="1"/>
    </xf>
    <xf numFmtId="0" fontId="26" fillId="5" borderId="9" xfId="4" applyFont="1" applyFill="1" applyBorder="1" applyAlignment="1">
      <alignment horizontal="left" vertical="top" wrapText="1"/>
    </xf>
    <xf numFmtId="0" fontId="26" fillId="5" borderId="11" xfId="4" applyFont="1" applyFill="1" applyBorder="1" applyAlignment="1">
      <alignment horizontal="left" vertical="top" wrapText="1"/>
    </xf>
    <xf numFmtId="0" fontId="4" fillId="0" borderId="0" xfId="4"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49" fontId="29" fillId="0" borderId="11" xfId="0" applyNumberFormat="1" applyFont="1" applyFill="1" applyBorder="1" applyAlignment="1">
      <alignment horizontal="left" vertical="top" wrapText="1"/>
    </xf>
    <xf numFmtId="49" fontId="29" fillId="0" borderId="9" xfId="0" applyNumberFormat="1" applyFont="1" applyFill="1" applyBorder="1" applyAlignment="1">
      <alignment horizontal="left" vertical="top" wrapText="1"/>
    </xf>
    <xf numFmtId="0" fontId="25" fillId="0" borderId="32" xfId="0" applyFont="1" applyBorder="1" applyAlignment="1">
      <alignment horizontal="left" vertical="top" wrapText="1"/>
    </xf>
    <xf numFmtId="4" fontId="30" fillId="0" borderId="0" xfId="0" applyNumberFormat="1" applyFont="1" applyAlignment="1"/>
    <xf numFmtId="4" fontId="14" fillId="0" borderId="0" xfId="0" applyNumberFormat="1" applyFont="1" applyAlignment="1"/>
    <xf numFmtId="4" fontId="0" fillId="0" borderId="4" xfId="0" applyNumberFormat="1" applyBorder="1" applyAlignment="1"/>
    <xf numFmtId="0" fontId="14" fillId="0" borderId="0" xfId="0" applyFont="1"/>
  </cellXfs>
  <cellStyles count="6">
    <cellStyle name="Денежный" xfId="2" builtinId="4"/>
    <cellStyle name="Обычный" xfId="0" builtinId="0"/>
    <cellStyle name="Обычный_Лист1" xfId="3"/>
    <cellStyle name="Обычный_Лист1_1" xfId="5"/>
    <cellStyle name="Обычный_Лист1_2" xfId="4"/>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7;&#1089;%20&#1085;&#1072;%2001.05.2016xls%20(&#1040;&#1074;&#1090;&#1086;&#1089;&#1086;&#1093;&#1088;&#1072;&#1085;&#1077;&#1085;&#1085;&#1099;&#10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t"/>
      <sheetName val="mo"/>
      <sheetName val="Лист1"/>
      <sheetName val="425"/>
      <sheetName val="125"/>
      <sheetName val="g"/>
      <sheetName val="g1"/>
      <sheetName val="ctm"/>
      <sheetName val="ctr"/>
      <sheetName val="Лист2"/>
      <sheetName val="423"/>
      <sheetName val="177"/>
      <sheetName val="gog"/>
      <sheetName val="МО"/>
      <sheetName val="ВО"/>
      <sheetName val="ЛО"/>
      <sheetName val="СО"/>
      <sheetName val="ГО"/>
      <sheetName val="Лист3"/>
      <sheetName val="Лист4"/>
    </sheetNames>
    <sheetDataSet>
      <sheetData sheetId="0" refreshError="1"/>
      <sheetData sheetId="1">
        <row r="5">
          <cell r="L5">
            <v>8117000</v>
          </cell>
          <cell r="M5">
            <v>2165832.2800000003</v>
          </cell>
        </row>
        <row r="6">
          <cell r="L6">
            <v>6500</v>
          </cell>
          <cell r="M6">
            <v>1252.9000000000001</v>
          </cell>
        </row>
        <row r="7">
          <cell r="L7">
            <v>0</v>
          </cell>
        </row>
        <row r="8">
          <cell r="L8">
            <v>2500</v>
          </cell>
          <cell r="M8">
            <v>9926.7999999999993</v>
          </cell>
        </row>
        <row r="9">
          <cell r="L9">
            <v>0</v>
          </cell>
          <cell r="M9">
            <v>0</v>
          </cell>
        </row>
        <row r="10">
          <cell r="L10">
            <v>428400</v>
          </cell>
          <cell r="M10">
            <v>182284.88999999998</v>
          </cell>
        </row>
        <row r="11">
          <cell r="L11">
            <v>14600</v>
          </cell>
          <cell r="M11">
            <v>3125.7700000000004</v>
          </cell>
        </row>
        <row r="12">
          <cell r="L12">
            <v>893700</v>
          </cell>
          <cell r="M12">
            <v>376198.24999999994</v>
          </cell>
        </row>
        <row r="13">
          <cell r="L13">
            <v>10000</v>
          </cell>
          <cell r="M13">
            <v>-32393.589999999997</v>
          </cell>
        </row>
        <row r="14">
          <cell r="L14">
            <v>400000</v>
          </cell>
          <cell r="M14">
            <v>76639.680000000008</v>
          </cell>
        </row>
        <row r="15">
          <cell r="L15">
            <v>712000</v>
          </cell>
          <cell r="M15">
            <v>221859.40000000002</v>
          </cell>
        </row>
        <row r="16">
          <cell r="L16">
            <v>218000</v>
          </cell>
          <cell r="M16">
            <v>56380.299999999996</v>
          </cell>
        </row>
        <row r="17">
          <cell r="L17">
            <v>0</v>
          </cell>
          <cell r="M17">
            <v>0</v>
          </cell>
        </row>
        <row r="18">
          <cell r="L18">
            <v>282500</v>
          </cell>
          <cell r="M18">
            <v>4484.8</v>
          </cell>
        </row>
        <row r="19">
          <cell r="L19">
            <v>498700</v>
          </cell>
          <cell r="M19">
            <v>136086.88</v>
          </cell>
        </row>
        <row r="21">
          <cell r="L21">
            <v>0</v>
          </cell>
        </row>
        <row r="22">
          <cell r="L22">
            <v>0</v>
          </cell>
        </row>
        <row r="23">
          <cell r="L23">
            <v>0</v>
          </cell>
        </row>
        <row r="24">
          <cell r="L24">
            <v>240000</v>
          </cell>
          <cell r="M24">
            <v>100410.63</v>
          </cell>
        </row>
        <row r="25">
          <cell r="L25">
            <v>0</v>
          </cell>
        </row>
        <row r="27">
          <cell r="L27">
            <v>50609100</v>
          </cell>
          <cell r="M27">
            <v>14888000</v>
          </cell>
        </row>
        <row r="30">
          <cell r="L30">
            <v>0</v>
          </cell>
          <cell r="M30">
            <v>0</v>
          </cell>
        </row>
        <row r="31">
          <cell r="L31">
            <v>0</v>
          </cell>
          <cell r="M31">
            <v>0</v>
          </cell>
        </row>
        <row r="32">
          <cell r="L32">
            <v>813200</v>
          </cell>
          <cell r="M32">
            <v>0</v>
          </cell>
        </row>
        <row r="38">
          <cell r="L38">
            <v>639000</v>
          </cell>
          <cell r="M38">
            <v>146885.16</v>
          </cell>
        </row>
        <row r="39">
          <cell r="L39">
            <v>3500</v>
          </cell>
          <cell r="M39">
            <v>0</v>
          </cell>
        </row>
        <row r="40">
          <cell r="L40">
            <v>0</v>
          </cell>
          <cell r="M40">
            <v>0</v>
          </cell>
        </row>
        <row r="41">
          <cell r="L41">
            <v>0</v>
          </cell>
          <cell r="M41">
            <v>0</v>
          </cell>
        </row>
        <row r="42">
          <cell r="L42">
            <v>0</v>
          </cell>
          <cell r="M42">
            <v>-2209.56</v>
          </cell>
        </row>
        <row r="45">
          <cell r="L45">
            <v>6424200</v>
          </cell>
          <cell r="M45">
            <v>160000</v>
          </cell>
        </row>
        <row r="70">
          <cell r="L70">
            <v>4696950.3499999996</v>
          </cell>
          <cell r="M70">
            <v>1533652.07</v>
          </cell>
        </row>
        <row r="71">
          <cell r="L71">
            <v>3486538.35</v>
          </cell>
          <cell r="M71">
            <v>1137041.8500000001</v>
          </cell>
        </row>
        <row r="72">
          <cell r="L72">
            <v>182350</v>
          </cell>
          <cell r="M72">
            <v>107450</v>
          </cell>
        </row>
        <row r="73">
          <cell r="L73">
            <v>1028062</v>
          </cell>
          <cell r="M73">
            <v>289160.22000000003</v>
          </cell>
        </row>
        <row r="79">
          <cell r="L79">
            <v>7000</v>
          </cell>
          <cell r="M79">
            <v>6700</v>
          </cell>
        </row>
        <row r="80">
          <cell r="L80">
            <v>5000</v>
          </cell>
          <cell r="M80">
            <v>0</v>
          </cell>
        </row>
        <row r="81">
          <cell r="L81">
            <v>37400</v>
          </cell>
          <cell r="M81">
            <v>0</v>
          </cell>
        </row>
        <row r="82">
          <cell r="L82">
            <v>0</v>
          </cell>
          <cell r="M82">
            <v>0</v>
          </cell>
        </row>
        <row r="83">
          <cell r="L83">
            <v>1000</v>
          </cell>
          <cell r="M83">
            <v>0</v>
          </cell>
        </row>
        <row r="84">
          <cell r="L84">
            <v>0</v>
          </cell>
          <cell r="M84">
            <v>0</v>
          </cell>
        </row>
        <row r="85">
          <cell r="L85">
            <v>9000</v>
          </cell>
          <cell r="M85">
            <v>0</v>
          </cell>
        </row>
        <row r="87">
          <cell r="L87">
            <v>16258200</v>
          </cell>
          <cell r="M87">
            <v>5173740.7700000005</v>
          </cell>
        </row>
        <row r="88">
          <cell r="L88">
            <v>4804300</v>
          </cell>
          <cell r="M88">
            <v>1297333.7300000002</v>
          </cell>
        </row>
        <row r="89">
          <cell r="L89">
            <v>1410900</v>
          </cell>
          <cell r="M89">
            <v>487962.36</v>
          </cell>
        </row>
        <row r="95">
          <cell r="L95">
            <v>507918.62</v>
          </cell>
          <cell r="M95">
            <v>203360.89</v>
          </cell>
        </row>
        <row r="96">
          <cell r="L96">
            <v>138000</v>
          </cell>
          <cell r="M96">
            <v>1331</v>
          </cell>
        </row>
        <row r="97">
          <cell r="L97">
            <v>353360</v>
          </cell>
          <cell r="M97">
            <v>66630</v>
          </cell>
        </row>
        <row r="98">
          <cell r="L98">
            <v>175000</v>
          </cell>
          <cell r="M98">
            <v>20388</v>
          </cell>
        </row>
        <row r="99">
          <cell r="L99">
            <v>344000</v>
          </cell>
          <cell r="M99">
            <v>34570</v>
          </cell>
        </row>
        <row r="100">
          <cell r="L100">
            <v>75000</v>
          </cell>
          <cell r="M100">
            <v>8005</v>
          </cell>
        </row>
        <row r="101">
          <cell r="L101">
            <v>473628.21</v>
          </cell>
          <cell r="M101">
            <v>195100.38999999998</v>
          </cell>
        </row>
        <row r="102">
          <cell r="L102">
            <v>1654700.67</v>
          </cell>
          <cell r="M102">
            <v>737103.42999999993</v>
          </cell>
        </row>
        <row r="103">
          <cell r="L103">
            <v>880900</v>
          </cell>
          <cell r="M103">
            <v>68165.290000000008</v>
          </cell>
        </row>
        <row r="104">
          <cell r="L104">
            <v>598957.5</v>
          </cell>
          <cell r="M104">
            <v>333359.24</v>
          </cell>
        </row>
        <row r="105">
          <cell r="L105">
            <v>11000</v>
          </cell>
          <cell r="M105">
            <v>0</v>
          </cell>
        </row>
        <row r="106">
          <cell r="L106">
            <v>940270</v>
          </cell>
          <cell r="M106">
            <v>4240</v>
          </cell>
        </row>
        <row r="107">
          <cell r="L107">
            <v>905465</v>
          </cell>
          <cell r="M107">
            <v>273898</v>
          </cell>
        </row>
        <row r="108">
          <cell r="L108">
            <v>2020800</v>
          </cell>
          <cell r="M108">
            <v>1481421.19</v>
          </cell>
        </row>
        <row r="109">
          <cell r="L109">
            <v>120000</v>
          </cell>
          <cell r="M109">
            <v>52144.06</v>
          </cell>
        </row>
        <row r="110">
          <cell r="L110">
            <v>100000</v>
          </cell>
          <cell r="M110">
            <v>75729.7</v>
          </cell>
        </row>
        <row r="111">
          <cell r="L111">
            <v>0</v>
          </cell>
          <cell r="M111">
            <v>0</v>
          </cell>
        </row>
        <row r="112">
          <cell r="M112">
            <v>0</v>
          </cell>
        </row>
        <row r="113">
          <cell r="M113">
            <v>0</v>
          </cell>
        </row>
        <row r="114">
          <cell r="L114">
            <v>23000</v>
          </cell>
          <cell r="M114">
            <v>0</v>
          </cell>
        </row>
        <row r="116">
          <cell r="L116">
            <v>2800</v>
          </cell>
          <cell r="M116">
            <v>0</v>
          </cell>
        </row>
        <row r="117">
          <cell r="M117">
            <v>67156.28</v>
          </cell>
        </row>
        <row r="118">
          <cell r="L118">
            <v>454705</v>
          </cell>
          <cell r="M118">
            <v>127366.47</v>
          </cell>
        </row>
        <row r="119">
          <cell r="L119">
            <v>137785</v>
          </cell>
          <cell r="M119">
            <v>-60510.189999999995</v>
          </cell>
        </row>
        <row r="120">
          <cell r="L120">
            <v>300</v>
          </cell>
          <cell r="M120">
            <v>300</v>
          </cell>
        </row>
        <row r="123">
          <cell r="L123">
            <v>9900</v>
          </cell>
          <cell r="M123">
            <v>0</v>
          </cell>
        </row>
        <row r="124">
          <cell r="L124">
            <v>15000</v>
          </cell>
          <cell r="M124">
            <v>0</v>
          </cell>
        </row>
        <row r="125">
          <cell r="L125">
            <v>4100</v>
          </cell>
          <cell r="M125">
            <v>0</v>
          </cell>
        </row>
        <row r="126">
          <cell r="L126">
            <v>3100</v>
          </cell>
          <cell r="M126">
            <v>0</v>
          </cell>
        </row>
        <row r="127">
          <cell r="L127">
            <v>6000</v>
          </cell>
          <cell r="M127">
            <v>0</v>
          </cell>
        </row>
        <row r="128">
          <cell r="L128">
            <v>8110</v>
          </cell>
          <cell r="M128">
            <v>0</v>
          </cell>
        </row>
        <row r="132">
          <cell r="L132">
            <v>760000</v>
          </cell>
          <cell r="M132">
            <v>395907.42</v>
          </cell>
        </row>
        <row r="133">
          <cell r="L133">
            <v>0</v>
          </cell>
          <cell r="M133">
            <v>0</v>
          </cell>
        </row>
        <row r="134">
          <cell r="L134">
            <v>50000</v>
          </cell>
          <cell r="M134">
            <v>16900</v>
          </cell>
        </row>
        <row r="135">
          <cell r="L135">
            <v>0</v>
          </cell>
          <cell r="M135">
            <v>0</v>
          </cell>
        </row>
        <row r="136">
          <cell r="L136">
            <v>11000</v>
          </cell>
          <cell r="M136">
            <v>0</v>
          </cell>
        </row>
        <row r="137">
          <cell r="L137">
            <v>509000</v>
          </cell>
          <cell r="M137">
            <v>23496.16</v>
          </cell>
        </row>
        <row r="138">
          <cell r="L138">
            <v>70000</v>
          </cell>
          <cell r="M138">
            <v>0</v>
          </cell>
        </row>
        <row r="139">
          <cell r="L139">
            <v>180000</v>
          </cell>
          <cell r="M139">
            <v>2490</v>
          </cell>
        </row>
        <row r="143">
          <cell r="L143">
            <v>110000</v>
          </cell>
          <cell r="M143">
            <v>0</v>
          </cell>
        </row>
        <row r="144">
          <cell r="L144">
            <v>0</v>
          </cell>
          <cell r="M144">
            <v>0</v>
          </cell>
        </row>
        <row r="145">
          <cell r="L145">
            <v>0</v>
          </cell>
        </row>
        <row r="146">
          <cell r="L146">
            <v>0</v>
          </cell>
          <cell r="M146">
            <v>0</v>
          </cell>
        </row>
        <row r="147">
          <cell r="L147">
            <v>0</v>
          </cell>
          <cell r="M147">
            <v>0</v>
          </cell>
        </row>
        <row r="148">
          <cell r="L148">
            <v>5000</v>
          </cell>
          <cell r="M148">
            <v>0</v>
          </cell>
        </row>
        <row r="149">
          <cell r="L149">
            <v>140000</v>
          </cell>
          <cell r="M149">
            <v>0</v>
          </cell>
        </row>
        <row r="150">
          <cell r="L150">
            <v>20000</v>
          </cell>
          <cell r="M150">
            <v>0</v>
          </cell>
        </row>
        <row r="151">
          <cell r="L151">
            <v>595000</v>
          </cell>
          <cell r="M151">
            <v>0</v>
          </cell>
        </row>
        <row r="152">
          <cell r="L152">
            <v>60000</v>
          </cell>
          <cell r="M152">
            <v>1452</v>
          </cell>
        </row>
        <row r="154">
          <cell r="L154">
            <v>0</v>
          </cell>
          <cell r="M154">
            <v>0</v>
          </cell>
        </row>
        <row r="155">
          <cell r="L155">
            <v>0</v>
          </cell>
          <cell r="M155">
            <v>0</v>
          </cell>
        </row>
        <row r="156">
          <cell r="L156">
            <v>1000000</v>
          </cell>
          <cell r="M156">
            <v>0</v>
          </cell>
        </row>
        <row r="158">
          <cell r="L158">
            <v>2096000</v>
          </cell>
          <cell r="M158">
            <v>516090</v>
          </cell>
        </row>
        <row r="159">
          <cell r="L159">
            <v>0</v>
          </cell>
          <cell r="M159">
            <v>0</v>
          </cell>
        </row>
        <row r="160">
          <cell r="L160">
            <v>1072490</v>
          </cell>
          <cell r="M160">
            <v>0</v>
          </cell>
        </row>
        <row r="166">
          <cell r="L166">
            <v>426100</v>
          </cell>
          <cell r="M166">
            <v>99000</v>
          </cell>
        </row>
        <row r="167">
          <cell r="L167">
            <v>0</v>
          </cell>
          <cell r="M167">
            <v>0</v>
          </cell>
        </row>
        <row r="172">
          <cell r="L172">
            <v>100000</v>
          </cell>
          <cell r="M172">
            <v>81740.98000000001</v>
          </cell>
        </row>
        <row r="173">
          <cell r="L173">
            <v>2963500</v>
          </cell>
          <cell r="M173">
            <v>0</v>
          </cell>
        </row>
        <row r="174">
          <cell r="L174">
            <v>1410009.65</v>
          </cell>
          <cell r="M174">
            <v>133335.79999999999</v>
          </cell>
        </row>
        <row r="175">
          <cell r="L175">
            <v>285000</v>
          </cell>
          <cell r="M175">
            <v>17846</v>
          </cell>
        </row>
        <row r="176">
          <cell r="L176">
            <v>50000</v>
          </cell>
          <cell r="M176">
            <v>0</v>
          </cell>
        </row>
        <row r="177">
          <cell r="L177">
            <v>0</v>
          </cell>
          <cell r="M177">
            <v>0</v>
          </cell>
        </row>
        <row r="178">
          <cell r="L178">
            <v>672300</v>
          </cell>
          <cell r="M178">
            <v>0</v>
          </cell>
        </row>
        <row r="179">
          <cell r="L179">
            <v>0</v>
          </cell>
          <cell r="M179">
            <v>0</v>
          </cell>
        </row>
        <row r="180">
          <cell r="L180">
            <v>1510000</v>
          </cell>
          <cell r="M180">
            <v>111623</v>
          </cell>
        </row>
        <row r="181">
          <cell r="L181">
            <v>0</v>
          </cell>
          <cell r="M181">
            <v>0</v>
          </cell>
        </row>
        <row r="186">
          <cell r="L186">
            <v>585000</v>
          </cell>
          <cell r="M186">
            <v>335444.32</v>
          </cell>
        </row>
        <row r="187">
          <cell r="L187">
            <v>0</v>
          </cell>
          <cell r="M187">
            <v>0</v>
          </cell>
        </row>
        <row r="188">
          <cell r="L188">
            <v>477000</v>
          </cell>
          <cell r="M188">
            <v>8764.82</v>
          </cell>
        </row>
        <row r="189">
          <cell r="L189">
            <v>154300</v>
          </cell>
          <cell r="M189">
            <v>0</v>
          </cell>
        </row>
        <row r="190">
          <cell r="L190">
            <v>384300</v>
          </cell>
          <cell r="M190">
            <v>0</v>
          </cell>
        </row>
        <row r="191">
          <cell r="L191">
            <v>50000</v>
          </cell>
          <cell r="M191">
            <v>0</v>
          </cell>
        </row>
        <row r="192">
          <cell r="L192">
            <v>270000</v>
          </cell>
          <cell r="M192">
            <v>0</v>
          </cell>
        </row>
        <row r="193">
          <cell r="L193">
            <v>0</v>
          </cell>
          <cell r="M193">
            <v>0</v>
          </cell>
        </row>
        <row r="194">
          <cell r="L194">
            <v>50000</v>
          </cell>
          <cell r="M194">
            <v>0</v>
          </cell>
        </row>
        <row r="198">
          <cell r="L198">
            <v>490000</v>
          </cell>
          <cell r="M198">
            <v>101953.4</v>
          </cell>
        </row>
        <row r="199">
          <cell r="L199">
            <v>200000</v>
          </cell>
          <cell r="M199">
            <v>203652.2</v>
          </cell>
        </row>
        <row r="200">
          <cell r="L200">
            <v>0</v>
          </cell>
          <cell r="M200">
            <v>0</v>
          </cell>
        </row>
        <row r="201">
          <cell r="L201">
            <v>1296400</v>
          </cell>
          <cell r="M201">
            <v>320408.24</v>
          </cell>
        </row>
        <row r="202">
          <cell r="L202">
            <v>470700</v>
          </cell>
          <cell r="M202">
            <v>20024.019999999997</v>
          </cell>
        </row>
        <row r="203">
          <cell r="L203">
            <v>115000</v>
          </cell>
          <cell r="M203">
            <v>0</v>
          </cell>
        </row>
        <row r="204">
          <cell r="L204">
            <v>315000</v>
          </cell>
          <cell r="M204">
            <v>44390</v>
          </cell>
        </row>
        <row r="205">
          <cell r="L205">
            <v>10000</v>
          </cell>
        </row>
        <row r="206">
          <cell r="L206">
            <v>690000</v>
          </cell>
          <cell r="M206">
            <v>112421.58</v>
          </cell>
        </row>
        <row r="212">
          <cell r="L212">
            <v>0</v>
          </cell>
          <cell r="M212">
            <v>0</v>
          </cell>
        </row>
        <row r="213">
          <cell r="L213">
            <v>115000</v>
          </cell>
          <cell r="M213">
            <v>42300</v>
          </cell>
        </row>
        <row r="214">
          <cell r="L214">
            <v>445500</v>
          </cell>
          <cell r="M214">
            <v>107560</v>
          </cell>
        </row>
        <row r="215">
          <cell r="L215">
            <v>2000</v>
          </cell>
          <cell r="M215">
            <v>0</v>
          </cell>
        </row>
        <row r="216">
          <cell r="L216">
            <v>171500</v>
          </cell>
          <cell r="M216">
            <v>43000</v>
          </cell>
        </row>
        <row r="218">
          <cell r="L218">
            <v>638000</v>
          </cell>
          <cell r="M218">
            <v>180762.16</v>
          </cell>
        </row>
        <row r="221">
          <cell r="L221">
            <v>0</v>
          </cell>
          <cell r="M221">
            <v>0</v>
          </cell>
        </row>
        <row r="222">
          <cell r="L222">
            <v>0</v>
          </cell>
          <cell r="M222">
            <v>0</v>
          </cell>
        </row>
        <row r="224">
          <cell r="L224">
            <v>30000</v>
          </cell>
          <cell r="M224">
            <v>20000</v>
          </cell>
        </row>
        <row r="225">
          <cell r="L225">
            <v>30000</v>
          </cell>
          <cell r="M225">
            <v>2200</v>
          </cell>
        </row>
        <row r="226">
          <cell r="L226">
            <v>46000</v>
          </cell>
          <cell r="M226">
            <v>14400</v>
          </cell>
        </row>
        <row r="227">
          <cell r="L227">
            <v>10000</v>
          </cell>
        </row>
        <row r="228">
          <cell r="L228">
            <v>4000</v>
          </cell>
          <cell r="M228">
            <v>2500</v>
          </cell>
        </row>
        <row r="232">
          <cell r="L232">
            <v>25000</v>
          </cell>
          <cell r="M232">
            <v>20934.41</v>
          </cell>
        </row>
        <row r="233">
          <cell r="L233">
            <v>217500</v>
          </cell>
          <cell r="M233">
            <v>60248</v>
          </cell>
        </row>
        <row r="234">
          <cell r="L234">
            <v>40000</v>
          </cell>
          <cell r="M234">
            <v>5200</v>
          </cell>
        </row>
        <row r="235">
          <cell r="L235">
            <v>18000</v>
          </cell>
          <cell r="M235">
            <v>0</v>
          </cell>
        </row>
        <row r="236">
          <cell r="L236">
            <v>10000</v>
          </cell>
          <cell r="M236">
            <v>0</v>
          </cell>
        </row>
        <row r="237">
          <cell r="L237">
            <v>102000</v>
          </cell>
          <cell r="M237">
            <v>0</v>
          </cell>
        </row>
        <row r="239">
          <cell r="L239">
            <v>0</v>
          </cell>
          <cell r="M239">
            <v>0</v>
          </cell>
        </row>
        <row r="240">
          <cell r="L240">
            <v>7239600</v>
          </cell>
          <cell r="M240">
            <v>1216544.95</v>
          </cell>
        </row>
        <row r="247">
          <cell r="L247">
            <v>0</v>
          </cell>
        </row>
        <row r="248">
          <cell r="L248">
            <v>0</v>
          </cell>
          <cell r="M248">
            <v>0</v>
          </cell>
        </row>
        <row r="249">
          <cell r="L249">
            <v>0</v>
          </cell>
          <cell r="M249">
            <v>0</v>
          </cell>
        </row>
        <row r="251">
          <cell r="L251">
            <v>2102050</v>
          </cell>
          <cell r="M251">
            <v>-1950183.7300000004</v>
          </cell>
        </row>
        <row r="252">
          <cell r="L252">
            <v>-63888700</v>
          </cell>
          <cell r="M252">
            <v>-18666746.98</v>
          </cell>
        </row>
        <row r="253">
          <cell r="L253">
            <v>65990750</v>
          </cell>
          <cell r="M253">
            <v>16716563.249999998</v>
          </cell>
        </row>
        <row r="255">
          <cell r="L255">
            <v>2102050</v>
          </cell>
          <cell r="M255">
            <v>-1950183.7300000004</v>
          </cell>
        </row>
        <row r="263">
          <cell r="M263">
            <v>4572259.59</v>
          </cell>
        </row>
        <row r="264">
          <cell r="M264">
            <v>2622075.86</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H673"/>
  <sheetViews>
    <sheetView tabSelected="1" workbookViewId="0">
      <selection activeCell="F9" sqref="F9"/>
    </sheetView>
  </sheetViews>
  <sheetFormatPr defaultRowHeight="15"/>
  <cols>
    <col min="1" max="1" width="41" customWidth="1"/>
    <col min="2" max="2" width="30.28515625" customWidth="1"/>
    <col min="3" max="3" width="18.5703125" customWidth="1"/>
    <col min="4" max="4" width="18.42578125" customWidth="1"/>
    <col min="5" max="5" width="17.28515625" customWidth="1"/>
    <col min="6" max="6" width="18.140625" customWidth="1"/>
    <col min="7" max="7" width="18.28515625" customWidth="1"/>
    <col min="8" max="8" width="17" customWidth="1"/>
  </cols>
  <sheetData>
    <row r="2" spans="1:8" ht="18">
      <c r="F2" s="458" t="s">
        <v>854</v>
      </c>
    </row>
    <row r="3" spans="1:8" ht="15.75">
      <c r="F3" s="459" t="s">
        <v>855</v>
      </c>
    </row>
    <row r="4" spans="1:8" ht="15.75">
      <c r="F4" s="460"/>
      <c r="G4" s="461" t="s">
        <v>856</v>
      </c>
    </row>
    <row r="5" spans="1:8" ht="16.5" thickBot="1">
      <c r="F5" s="374"/>
      <c r="G5" s="378" t="s">
        <v>857</v>
      </c>
    </row>
    <row r="6" spans="1:8" ht="15.75">
      <c r="A6" s="1" t="s">
        <v>0</v>
      </c>
      <c r="B6" s="1"/>
      <c r="C6" s="1"/>
      <c r="D6" s="1"/>
      <c r="E6" s="1"/>
      <c r="F6" s="1"/>
      <c r="G6" s="2"/>
      <c r="H6" s="3" t="s">
        <v>1</v>
      </c>
    </row>
    <row r="7" spans="1:8">
      <c r="A7" s="4" t="s">
        <v>2</v>
      </c>
      <c r="B7" s="4"/>
      <c r="C7" s="4"/>
      <c r="D7" s="4"/>
      <c r="E7" s="4"/>
      <c r="F7" s="5" t="s">
        <v>3</v>
      </c>
      <c r="G7" s="6"/>
      <c r="H7" s="7" t="s">
        <v>4</v>
      </c>
    </row>
    <row r="8" spans="1:8">
      <c r="A8" s="8" t="s">
        <v>5</v>
      </c>
      <c r="G8" s="9" t="s">
        <v>6</v>
      </c>
      <c r="H8" s="10"/>
    </row>
    <row r="9" spans="1:8" ht="15.75">
      <c r="A9" s="11" t="s">
        <v>7</v>
      </c>
      <c r="B9" s="12" t="s">
        <v>8</v>
      </c>
      <c r="C9" s="11"/>
      <c r="D9" s="13"/>
      <c r="E9" s="13"/>
      <c r="F9" s="13"/>
      <c r="G9" s="13"/>
      <c r="H9" s="14"/>
    </row>
    <row r="10" spans="1:8">
      <c r="A10" s="15" t="s">
        <v>9</v>
      </c>
      <c r="B10" s="15"/>
      <c r="C10" s="15"/>
      <c r="D10" s="15"/>
      <c r="E10" s="15"/>
      <c r="F10" s="15"/>
      <c r="G10" s="15"/>
      <c r="H10" s="14"/>
    </row>
    <row r="11" spans="1:8">
      <c r="A11" s="11" t="s">
        <v>10</v>
      </c>
      <c r="B11" s="11"/>
      <c r="D11" t="s">
        <v>11</v>
      </c>
      <c r="G11" s="9" t="s">
        <v>12</v>
      </c>
      <c r="H11" s="14"/>
    </row>
    <row r="12" spans="1:8" ht="15.75" thickBot="1">
      <c r="A12" s="11" t="s">
        <v>13</v>
      </c>
      <c r="B12" s="11"/>
      <c r="G12" s="9" t="s">
        <v>14</v>
      </c>
      <c r="H12" s="16">
        <v>383</v>
      </c>
    </row>
    <row r="13" spans="1:8">
      <c r="A13" s="17" t="s">
        <v>15</v>
      </c>
      <c r="B13" s="18" t="s">
        <v>16</v>
      </c>
      <c r="C13" s="19" t="s">
        <v>17</v>
      </c>
      <c r="D13" s="20"/>
      <c r="E13" s="21"/>
      <c r="F13" s="19" t="s">
        <v>18</v>
      </c>
      <c r="G13" s="20"/>
      <c r="H13" s="21"/>
    </row>
    <row r="14" spans="1:8" ht="102">
      <c r="A14" s="22"/>
      <c r="B14" s="23"/>
      <c r="C14" s="24" t="s">
        <v>19</v>
      </c>
      <c r="D14" s="25" t="s">
        <v>20</v>
      </c>
      <c r="E14" s="26" t="s">
        <v>21</v>
      </c>
      <c r="F14" s="24" t="s">
        <v>19</v>
      </c>
      <c r="G14" s="25" t="s">
        <v>22</v>
      </c>
      <c r="H14" s="26" t="s">
        <v>21</v>
      </c>
    </row>
    <row r="15" spans="1:8">
      <c r="A15" s="27"/>
      <c r="B15" s="28"/>
      <c r="C15" s="29" t="s">
        <v>23</v>
      </c>
      <c r="D15" s="29">
        <v>11</v>
      </c>
      <c r="E15" s="30">
        <v>12</v>
      </c>
      <c r="F15" s="29" t="s">
        <v>24</v>
      </c>
      <c r="G15" s="29">
        <v>21</v>
      </c>
      <c r="H15" s="30">
        <v>22</v>
      </c>
    </row>
    <row r="16" spans="1:8" ht="16.5">
      <c r="A16" s="31" t="s">
        <v>25</v>
      </c>
      <c r="B16" s="32" t="s">
        <v>26</v>
      </c>
      <c r="C16" s="33">
        <f>D16+E16</f>
        <v>49147500</v>
      </c>
      <c r="D16" s="34">
        <f>SUM(D17:D89)</f>
        <v>37323600</v>
      </c>
      <c r="E16" s="34">
        <f>SUM(E17:E89)</f>
        <v>11823900</v>
      </c>
      <c r="F16" s="33">
        <f>SUM(F17:F89)</f>
        <v>14107082.580000006</v>
      </c>
      <c r="G16" s="34">
        <f>SUM(G17:G89)</f>
        <v>10804993.59</v>
      </c>
      <c r="H16" s="34">
        <f>SUM(H17:H89)</f>
        <v>3302088.9899999998</v>
      </c>
    </row>
    <row r="17" spans="1:8" ht="116.25" customHeight="1">
      <c r="A17" s="379" t="s">
        <v>27</v>
      </c>
      <c r="B17" s="35" t="s">
        <v>28</v>
      </c>
      <c r="C17" s="36">
        <f>D17+E17</f>
        <v>30806900</v>
      </c>
      <c r="D17" s="37">
        <v>22689900</v>
      </c>
      <c r="E17" s="38">
        <f>[1]mo!L5</f>
        <v>8117000</v>
      </c>
      <c r="F17" s="36">
        <f t="shared" ref="F17:F112" si="0">G17+H17</f>
        <v>8933290.5</v>
      </c>
      <c r="G17" s="37">
        <v>6767458.2199999997</v>
      </c>
      <c r="H17" s="38">
        <f>[1]mo!M5</f>
        <v>2165832.2800000003</v>
      </c>
    </row>
    <row r="18" spans="1:8" ht="16.5">
      <c r="A18" s="380"/>
      <c r="B18" s="35" t="s">
        <v>29</v>
      </c>
      <c r="C18" s="36">
        <f t="shared" ref="C18:C112" si="1">D18+E18</f>
        <v>27000</v>
      </c>
      <c r="D18" s="37">
        <v>20500</v>
      </c>
      <c r="E18" s="38">
        <f>[1]mo!L6</f>
        <v>6500</v>
      </c>
      <c r="F18" s="36">
        <f t="shared" si="0"/>
        <v>5168.22</v>
      </c>
      <c r="G18" s="37">
        <v>3915.32</v>
      </c>
      <c r="H18" s="38">
        <f>[1]mo!M6</f>
        <v>1252.9000000000001</v>
      </c>
    </row>
    <row r="19" spans="1:8" ht="114.75">
      <c r="A19" s="379" t="s">
        <v>30</v>
      </c>
      <c r="B19" s="35" t="s">
        <v>31</v>
      </c>
      <c r="C19" s="36">
        <f t="shared" si="1"/>
        <v>0</v>
      </c>
      <c r="D19" s="37"/>
      <c r="E19" s="38">
        <f>[1]mo!L7</f>
        <v>0</v>
      </c>
      <c r="F19" s="36">
        <f t="shared" si="0"/>
        <v>0</v>
      </c>
      <c r="G19" s="37"/>
      <c r="H19" s="38"/>
    </row>
    <row r="20" spans="1:8" ht="51">
      <c r="A20" s="379" t="s">
        <v>32</v>
      </c>
      <c r="B20" s="35" t="s">
        <v>33</v>
      </c>
      <c r="C20" s="36">
        <f t="shared" si="1"/>
        <v>10400</v>
      </c>
      <c r="D20" s="37">
        <v>7900</v>
      </c>
      <c r="E20" s="38">
        <f>[1]mo!L8</f>
        <v>2500</v>
      </c>
      <c r="F20" s="36">
        <f t="shared" si="0"/>
        <v>40948.06</v>
      </c>
      <c r="G20" s="37">
        <v>31021.26</v>
      </c>
      <c r="H20" s="38">
        <f>[1]mo!M8</f>
        <v>9926.7999999999993</v>
      </c>
    </row>
    <row r="21" spans="1:8" ht="256.5" customHeight="1">
      <c r="A21" s="379" t="s">
        <v>34</v>
      </c>
      <c r="B21" s="35" t="s">
        <v>35</v>
      </c>
      <c r="C21" s="36">
        <f t="shared" si="1"/>
        <v>0</v>
      </c>
      <c r="D21" s="37"/>
      <c r="E21" s="38">
        <f>[1]mo!L9</f>
        <v>0</v>
      </c>
      <c r="F21" s="36">
        <f t="shared" si="0"/>
        <v>0</v>
      </c>
      <c r="G21" s="37"/>
      <c r="H21" s="38">
        <f>[1]mo!M9</f>
        <v>0</v>
      </c>
    </row>
    <row r="22" spans="1:8" ht="95.25" customHeight="1">
      <c r="A22" s="381" t="s">
        <v>36</v>
      </c>
      <c r="B22" s="35" t="s">
        <v>37</v>
      </c>
      <c r="C22" s="36">
        <f t="shared" si="1"/>
        <v>0</v>
      </c>
      <c r="D22" s="37"/>
      <c r="E22" s="38"/>
      <c r="F22" s="36">
        <f t="shared" si="0"/>
        <v>0</v>
      </c>
      <c r="G22" s="37"/>
      <c r="H22" s="38"/>
    </row>
    <row r="23" spans="1:8" ht="16.5">
      <c r="A23" s="381"/>
      <c r="B23" s="35" t="s">
        <v>38</v>
      </c>
      <c r="C23" s="36">
        <f>D23+E23</f>
        <v>428400</v>
      </c>
      <c r="D23" s="37"/>
      <c r="E23" s="38">
        <f>[1]mo!L10</f>
        <v>428400</v>
      </c>
      <c r="F23" s="36">
        <f t="shared" si="0"/>
        <v>182284.88999999998</v>
      </c>
      <c r="G23" s="37"/>
      <c r="H23" s="38">
        <f>[1]mo!M10</f>
        <v>182284.88999999998</v>
      </c>
    </row>
    <row r="24" spans="1:8" ht="16.5">
      <c r="A24" s="381"/>
      <c r="B24" s="35" t="s">
        <v>39</v>
      </c>
      <c r="C24" s="36">
        <f>D24+E24</f>
        <v>14600</v>
      </c>
      <c r="D24" s="37"/>
      <c r="E24" s="38">
        <f>[1]mo!L11</f>
        <v>14600</v>
      </c>
      <c r="F24" s="36">
        <f t="shared" si="0"/>
        <v>3125.7700000000004</v>
      </c>
      <c r="G24" s="37"/>
      <c r="H24" s="38">
        <f>[1]mo!M11</f>
        <v>3125.7700000000004</v>
      </c>
    </row>
    <row r="25" spans="1:8" ht="16.5">
      <c r="A25" s="381"/>
      <c r="B25" s="35" t="s">
        <v>40</v>
      </c>
      <c r="C25" s="36">
        <f>D25+E25</f>
        <v>893700</v>
      </c>
      <c r="D25" s="37"/>
      <c r="E25" s="38">
        <f>[1]mo!L12</f>
        <v>893700</v>
      </c>
      <c r="F25" s="36">
        <f t="shared" si="0"/>
        <v>376198.24999999994</v>
      </c>
      <c r="G25" s="37"/>
      <c r="H25" s="38">
        <f>[1]mo!M12</f>
        <v>376198.24999999994</v>
      </c>
    </row>
    <row r="26" spans="1:8" ht="16.5">
      <c r="A26" s="381"/>
      <c r="B26" s="35" t="s">
        <v>41</v>
      </c>
      <c r="C26" s="36">
        <f>D26+E26</f>
        <v>10000</v>
      </c>
      <c r="D26" s="37"/>
      <c r="E26" s="38">
        <f>[1]mo!L13</f>
        <v>10000</v>
      </c>
      <c r="F26" s="36">
        <f t="shared" si="0"/>
        <v>-32393.589999999997</v>
      </c>
      <c r="G26" s="37"/>
      <c r="H26" s="38">
        <f>[1]mo!M13</f>
        <v>-32393.589999999997</v>
      </c>
    </row>
    <row r="27" spans="1:8" ht="38.25">
      <c r="A27" s="381" t="s">
        <v>42</v>
      </c>
      <c r="B27" s="35" t="s">
        <v>43</v>
      </c>
      <c r="C27" s="36">
        <f>D27</f>
        <v>0</v>
      </c>
      <c r="D27" s="37"/>
      <c r="E27" s="38"/>
      <c r="F27" s="36">
        <f>G27</f>
        <v>0</v>
      </c>
      <c r="G27" s="37"/>
      <c r="H27" s="38"/>
    </row>
    <row r="28" spans="1:8" ht="38.25">
      <c r="A28" s="379" t="s">
        <v>44</v>
      </c>
      <c r="B28" s="35" t="s">
        <v>45</v>
      </c>
      <c r="C28" s="36">
        <f t="shared" si="1"/>
        <v>0</v>
      </c>
      <c r="D28" s="37"/>
      <c r="E28" s="38"/>
      <c r="F28" s="36">
        <f t="shared" si="0"/>
        <v>0</v>
      </c>
      <c r="G28" s="37"/>
      <c r="H28" s="38"/>
    </row>
    <row r="29" spans="1:8" ht="51">
      <c r="A29" s="379" t="s">
        <v>46</v>
      </c>
      <c r="B29" s="35" t="s">
        <v>47</v>
      </c>
      <c r="C29" s="36">
        <f t="shared" si="1"/>
        <v>0</v>
      </c>
      <c r="D29" s="37"/>
      <c r="E29" s="38"/>
      <c r="F29" s="36">
        <f t="shared" si="0"/>
        <v>0</v>
      </c>
      <c r="G29" s="37"/>
      <c r="H29" s="38"/>
    </row>
    <row r="30" spans="1:8" ht="51">
      <c r="A30" s="379" t="s">
        <v>48</v>
      </c>
      <c r="B30" s="35" t="s">
        <v>49</v>
      </c>
      <c r="C30" s="36">
        <f t="shared" si="1"/>
        <v>0</v>
      </c>
      <c r="D30" s="37"/>
      <c r="E30" s="38"/>
      <c r="F30" s="36">
        <f t="shared" si="0"/>
        <v>0</v>
      </c>
      <c r="G30" s="37"/>
      <c r="H30" s="38"/>
    </row>
    <row r="31" spans="1:8" ht="25.5">
      <c r="A31" s="379" t="s">
        <v>50</v>
      </c>
      <c r="B31" s="35" t="s">
        <v>51</v>
      </c>
      <c r="C31" s="36">
        <f t="shared" si="1"/>
        <v>0</v>
      </c>
      <c r="D31" s="37"/>
      <c r="E31" s="38"/>
      <c r="F31" s="36">
        <f>G31</f>
        <v>0</v>
      </c>
      <c r="G31" s="37"/>
      <c r="H31" s="38"/>
    </row>
    <row r="32" spans="1:8" ht="25.5">
      <c r="A32" s="379" t="s">
        <v>52</v>
      </c>
      <c r="B32" s="35" t="s">
        <v>53</v>
      </c>
      <c r="C32" s="36">
        <f t="shared" si="1"/>
        <v>2385000</v>
      </c>
      <c r="D32" s="37">
        <v>2385000</v>
      </c>
      <c r="E32" s="38"/>
      <c r="F32" s="36">
        <f t="shared" si="0"/>
        <v>943961.42</v>
      </c>
      <c r="G32" s="37">
        <v>943961.42</v>
      </c>
      <c r="H32" s="38"/>
    </row>
    <row r="33" spans="1:8" ht="51">
      <c r="A33" s="379" t="s">
        <v>54</v>
      </c>
      <c r="B33" s="35" t="s">
        <v>55</v>
      </c>
      <c r="C33" s="36">
        <f t="shared" si="1"/>
        <v>0</v>
      </c>
      <c r="D33" s="37"/>
      <c r="E33" s="38"/>
      <c r="F33" s="36">
        <f t="shared" si="0"/>
        <v>0</v>
      </c>
      <c r="G33" s="37"/>
      <c r="H33" s="38"/>
    </row>
    <row r="34" spans="1:8" ht="51">
      <c r="A34" s="379" t="s">
        <v>56</v>
      </c>
      <c r="B34" s="35" t="s">
        <v>57</v>
      </c>
      <c r="C34" s="36">
        <f t="shared" si="1"/>
        <v>400000</v>
      </c>
      <c r="D34" s="37"/>
      <c r="E34" s="38">
        <f>[1]mo!L14</f>
        <v>400000</v>
      </c>
      <c r="F34" s="36">
        <f t="shared" si="0"/>
        <v>76639.680000000008</v>
      </c>
      <c r="G34" s="37"/>
      <c r="H34" s="38">
        <f>[1]mo!M14</f>
        <v>76639.680000000008</v>
      </c>
    </row>
    <row r="35" spans="1:8" ht="16.5">
      <c r="A35" s="379" t="s">
        <v>58</v>
      </c>
      <c r="B35" s="35" t="s">
        <v>59</v>
      </c>
      <c r="C35" s="36">
        <f t="shared" si="1"/>
        <v>0</v>
      </c>
      <c r="D35" s="37"/>
      <c r="E35" s="38"/>
      <c r="F35" s="36">
        <f t="shared" si="0"/>
        <v>0</v>
      </c>
      <c r="G35" s="37"/>
      <c r="H35" s="38"/>
    </row>
    <row r="36" spans="1:8" ht="16.5">
      <c r="A36" s="382" t="s">
        <v>60</v>
      </c>
      <c r="B36" s="35" t="s">
        <v>61</v>
      </c>
      <c r="C36" s="36">
        <f t="shared" si="1"/>
        <v>0</v>
      </c>
      <c r="D36" s="37"/>
      <c r="E36" s="38"/>
      <c r="F36" s="36">
        <f t="shared" si="0"/>
        <v>0</v>
      </c>
      <c r="G36" s="37"/>
      <c r="H36" s="38"/>
    </row>
    <row r="37" spans="1:8" ht="16.5">
      <c r="A37" s="382"/>
      <c r="B37" s="35" t="s">
        <v>62</v>
      </c>
      <c r="C37" s="36">
        <f>D37+E37</f>
        <v>0</v>
      </c>
      <c r="D37" s="37"/>
      <c r="E37" s="38"/>
      <c r="F37" s="36">
        <f>G37+H37</f>
        <v>0</v>
      </c>
      <c r="G37" s="37"/>
      <c r="H37" s="38"/>
    </row>
    <row r="38" spans="1:8" ht="76.5">
      <c r="A38" s="379" t="s">
        <v>63</v>
      </c>
      <c r="B38" s="35" t="s">
        <v>64</v>
      </c>
      <c r="C38" s="36">
        <f t="shared" si="1"/>
        <v>712000</v>
      </c>
      <c r="D38" s="37"/>
      <c r="E38" s="38">
        <f>[1]mo!L15</f>
        <v>712000</v>
      </c>
      <c r="F38" s="36">
        <f t="shared" si="0"/>
        <v>221859.40000000002</v>
      </c>
      <c r="G38" s="37"/>
      <c r="H38" s="38">
        <f>[1]mo!M15</f>
        <v>221859.40000000002</v>
      </c>
    </row>
    <row r="39" spans="1:8" ht="76.5">
      <c r="A39" s="379" t="s">
        <v>65</v>
      </c>
      <c r="B39" s="35" t="s">
        <v>66</v>
      </c>
      <c r="C39" s="36">
        <f t="shared" si="1"/>
        <v>218000</v>
      </c>
      <c r="D39" s="37"/>
      <c r="E39" s="38">
        <f>[1]mo!L16</f>
        <v>218000</v>
      </c>
      <c r="F39" s="36">
        <f t="shared" si="0"/>
        <v>56380.299999999996</v>
      </c>
      <c r="G39" s="37"/>
      <c r="H39" s="38">
        <f>[1]mo!M16</f>
        <v>56380.299999999996</v>
      </c>
    </row>
    <row r="40" spans="1:8" ht="25.5">
      <c r="A40" s="379" t="s">
        <v>67</v>
      </c>
      <c r="B40" s="35" t="s">
        <v>68</v>
      </c>
      <c r="C40" s="36">
        <f t="shared" si="1"/>
        <v>0</v>
      </c>
      <c r="D40" s="37"/>
      <c r="E40" s="38"/>
      <c r="F40" s="36">
        <f t="shared" si="0"/>
        <v>0</v>
      </c>
      <c r="G40" s="37"/>
      <c r="H40" s="38"/>
    </row>
    <row r="41" spans="1:8" ht="38.25">
      <c r="A41" s="379" t="s">
        <v>69</v>
      </c>
      <c r="B41" s="35" t="s">
        <v>70</v>
      </c>
      <c r="C41" s="36">
        <f t="shared" si="1"/>
        <v>0</v>
      </c>
      <c r="D41" s="37"/>
      <c r="E41" s="38"/>
      <c r="F41" s="36">
        <f t="shared" si="0"/>
        <v>0</v>
      </c>
      <c r="G41" s="37"/>
      <c r="H41" s="38"/>
    </row>
    <row r="42" spans="1:8" ht="76.5">
      <c r="A42" s="379" t="s">
        <v>71</v>
      </c>
      <c r="B42" s="35" t="s">
        <v>72</v>
      </c>
      <c r="C42" s="36">
        <f t="shared" si="1"/>
        <v>1300000</v>
      </c>
      <c r="D42" s="37">
        <v>1300000</v>
      </c>
      <c r="E42" s="38"/>
      <c r="F42" s="36">
        <f t="shared" si="0"/>
        <v>273845.46000000002</v>
      </c>
      <c r="G42" s="37">
        <v>273845.46000000002</v>
      </c>
      <c r="H42" s="38"/>
    </row>
    <row r="43" spans="1:8" ht="51">
      <c r="A43" s="379" t="s">
        <v>73</v>
      </c>
      <c r="B43" s="35" t="s">
        <v>74</v>
      </c>
      <c r="C43" s="36">
        <f t="shared" si="1"/>
        <v>130000</v>
      </c>
      <c r="D43" s="37">
        <v>130000</v>
      </c>
      <c r="E43" s="38"/>
      <c r="F43" s="36">
        <f>G43</f>
        <v>3500</v>
      </c>
      <c r="G43" s="37">
        <v>3500</v>
      </c>
      <c r="H43" s="38"/>
    </row>
    <row r="44" spans="1:8" ht="114.75">
      <c r="A44" s="379" t="s">
        <v>75</v>
      </c>
      <c r="B44" s="35" t="s">
        <v>76</v>
      </c>
      <c r="C44" s="36">
        <f t="shared" si="1"/>
        <v>0</v>
      </c>
      <c r="D44" s="37"/>
      <c r="E44" s="38"/>
      <c r="F44" s="36">
        <f t="shared" si="0"/>
        <v>0</v>
      </c>
      <c r="G44" s="37"/>
      <c r="H44" s="38"/>
    </row>
    <row r="45" spans="1:8" ht="51">
      <c r="A45" s="379" t="s">
        <v>77</v>
      </c>
      <c r="B45" s="35" t="s">
        <v>78</v>
      </c>
      <c r="C45" s="36">
        <f t="shared" si="1"/>
        <v>0</v>
      </c>
      <c r="D45" s="37"/>
      <c r="E45" s="38"/>
      <c r="F45" s="36">
        <f t="shared" si="0"/>
        <v>0</v>
      </c>
      <c r="G45" s="37"/>
      <c r="H45" s="38"/>
    </row>
    <row r="46" spans="1:8" ht="38.25">
      <c r="A46" s="379" t="s">
        <v>79</v>
      </c>
      <c r="B46" s="35" t="s">
        <v>80</v>
      </c>
      <c r="C46" s="36">
        <f t="shared" si="1"/>
        <v>0</v>
      </c>
      <c r="D46" s="37"/>
      <c r="E46" s="38"/>
      <c r="F46" s="36">
        <f t="shared" si="0"/>
        <v>0</v>
      </c>
      <c r="G46" s="37"/>
      <c r="H46" s="38"/>
    </row>
    <row r="47" spans="1:8" ht="16.5">
      <c r="A47" s="379" t="s">
        <v>81</v>
      </c>
      <c r="B47" s="35" t="s">
        <v>82</v>
      </c>
      <c r="C47" s="36">
        <f t="shared" si="1"/>
        <v>0</v>
      </c>
      <c r="D47" s="37"/>
      <c r="E47" s="38"/>
      <c r="F47" s="36">
        <f t="shared" si="0"/>
        <v>0</v>
      </c>
      <c r="G47" s="37"/>
      <c r="H47" s="38"/>
    </row>
    <row r="48" spans="1:8" ht="38.25">
      <c r="A48" s="379" t="s">
        <v>83</v>
      </c>
      <c r="B48" s="35" t="s">
        <v>84</v>
      </c>
      <c r="C48" s="36">
        <f t="shared" si="1"/>
        <v>0</v>
      </c>
      <c r="D48" s="37"/>
      <c r="E48" s="38">
        <f>[1]mo!L17</f>
        <v>0</v>
      </c>
      <c r="F48" s="36">
        <f t="shared" si="0"/>
        <v>0</v>
      </c>
      <c r="G48" s="37"/>
      <c r="H48" s="38">
        <f>[1]mo!M17</f>
        <v>0</v>
      </c>
    </row>
    <row r="49" spans="1:8" ht="16.5">
      <c r="A49" s="379" t="s">
        <v>85</v>
      </c>
      <c r="B49" s="35" t="s">
        <v>86</v>
      </c>
      <c r="C49" s="36">
        <f t="shared" si="1"/>
        <v>0</v>
      </c>
      <c r="D49" s="37"/>
      <c r="E49" s="38"/>
      <c r="F49" s="36">
        <f t="shared" si="0"/>
        <v>0</v>
      </c>
      <c r="G49" s="37"/>
      <c r="H49" s="38"/>
    </row>
    <row r="50" spans="1:8" ht="38.25">
      <c r="A50" s="379" t="s">
        <v>87</v>
      </c>
      <c r="B50" s="35" t="s">
        <v>88</v>
      </c>
      <c r="C50" s="36">
        <f t="shared" si="1"/>
        <v>0</v>
      </c>
      <c r="D50" s="37"/>
      <c r="E50" s="38"/>
      <c r="F50" s="36">
        <f t="shared" si="0"/>
        <v>0</v>
      </c>
      <c r="G50" s="37"/>
      <c r="H50" s="38"/>
    </row>
    <row r="51" spans="1:8" ht="102">
      <c r="A51" s="379" t="s">
        <v>89</v>
      </c>
      <c r="B51" s="35" t="s">
        <v>90</v>
      </c>
      <c r="C51" s="36">
        <f t="shared" si="1"/>
        <v>0</v>
      </c>
      <c r="D51" s="37"/>
      <c r="E51" s="38"/>
      <c r="F51" s="36">
        <f t="shared" si="0"/>
        <v>0</v>
      </c>
      <c r="G51" s="37"/>
      <c r="H51" s="38"/>
    </row>
    <row r="52" spans="1:8" ht="102">
      <c r="A52" s="379" t="s">
        <v>91</v>
      </c>
      <c r="B52" s="35" t="s">
        <v>92</v>
      </c>
      <c r="C52" s="36">
        <f t="shared" si="1"/>
        <v>0</v>
      </c>
      <c r="D52" s="37"/>
      <c r="E52" s="38"/>
      <c r="F52" s="36">
        <f t="shared" si="0"/>
        <v>0</v>
      </c>
      <c r="G52" s="37"/>
      <c r="H52" s="38"/>
    </row>
    <row r="53" spans="1:8" ht="89.25">
      <c r="A53" s="379" t="s">
        <v>93</v>
      </c>
      <c r="B53" s="35" t="s">
        <v>94</v>
      </c>
      <c r="C53" s="36">
        <f t="shared" si="1"/>
        <v>0</v>
      </c>
      <c r="D53" s="37"/>
      <c r="E53" s="38"/>
      <c r="F53" s="36">
        <f t="shared" si="0"/>
        <v>0</v>
      </c>
      <c r="G53" s="37"/>
      <c r="H53" s="38"/>
    </row>
    <row r="54" spans="1:8" ht="76.5">
      <c r="A54" s="379" t="s">
        <v>95</v>
      </c>
      <c r="B54" s="35" t="s">
        <v>96</v>
      </c>
      <c r="C54" s="36">
        <f t="shared" si="1"/>
        <v>410000</v>
      </c>
      <c r="D54" s="37">
        <v>410000</v>
      </c>
      <c r="E54" s="38"/>
      <c r="F54" s="36">
        <f>G54</f>
        <v>159266.28</v>
      </c>
      <c r="G54" s="37">
        <v>159266.28</v>
      </c>
      <c r="H54" s="38"/>
    </row>
    <row r="55" spans="1:8" ht="76.5">
      <c r="A55" s="379" t="s">
        <v>97</v>
      </c>
      <c r="B55" s="35" t="s">
        <v>98</v>
      </c>
      <c r="C55" s="36">
        <f t="shared" si="1"/>
        <v>543000</v>
      </c>
      <c r="D55" s="37">
        <v>260500</v>
      </c>
      <c r="E55" s="38">
        <f>[1]mo!L18</f>
        <v>282500</v>
      </c>
      <c r="F55" s="36">
        <f>G55+H55</f>
        <v>8969.630000000001</v>
      </c>
      <c r="G55" s="40">
        <v>4484.83</v>
      </c>
      <c r="H55" s="38">
        <f>[1]mo!M18</f>
        <v>4484.8</v>
      </c>
    </row>
    <row r="56" spans="1:8" ht="76.5">
      <c r="A56" s="379" t="s">
        <v>99</v>
      </c>
      <c r="B56" s="35" t="s">
        <v>100</v>
      </c>
      <c r="C56" s="36">
        <f t="shared" si="1"/>
        <v>1480200</v>
      </c>
      <c r="D56" s="37">
        <v>1480200</v>
      </c>
      <c r="E56" s="38"/>
      <c r="F56" s="36">
        <f t="shared" si="0"/>
        <v>296146.05</v>
      </c>
      <c r="G56" s="37">
        <v>296146.05</v>
      </c>
      <c r="H56" s="38"/>
    </row>
    <row r="57" spans="1:8" ht="63.75">
      <c r="A57" s="379" t="s">
        <v>101</v>
      </c>
      <c r="B57" s="35" t="s">
        <v>102</v>
      </c>
      <c r="C57" s="36">
        <f t="shared" si="1"/>
        <v>498700</v>
      </c>
      <c r="D57" s="37"/>
      <c r="E57" s="38">
        <f>[1]mo!L19</f>
        <v>498700</v>
      </c>
      <c r="F57" s="36">
        <f t="shared" si="0"/>
        <v>136086.88</v>
      </c>
      <c r="G57" s="37"/>
      <c r="H57" s="38">
        <f>[1]mo!M19</f>
        <v>136086.88</v>
      </c>
    </row>
    <row r="58" spans="1:8" ht="38.25">
      <c r="A58" s="379" t="s">
        <v>103</v>
      </c>
      <c r="B58" s="35" t="s">
        <v>104</v>
      </c>
      <c r="C58" s="36">
        <f t="shared" si="1"/>
        <v>3800</v>
      </c>
      <c r="D58" s="37">
        <v>3800</v>
      </c>
      <c r="E58" s="38">
        <f>[1]Лист1!E56</f>
        <v>0</v>
      </c>
      <c r="F58" s="36">
        <f t="shared" si="0"/>
        <v>4874.96</v>
      </c>
      <c r="G58" s="37">
        <v>4874.96</v>
      </c>
      <c r="H58" s="38"/>
    </row>
    <row r="59" spans="1:8" ht="38.25">
      <c r="A59" s="379" t="s">
        <v>105</v>
      </c>
      <c r="B59" s="35" t="s">
        <v>106</v>
      </c>
      <c r="C59" s="36">
        <f t="shared" si="1"/>
        <v>1500</v>
      </c>
      <c r="D59" s="37">
        <v>1500</v>
      </c>
      <c r="E59" s="38"/>
      <c r="F59" s="36">
        <f>G59</f>
        <v>0</v>
      </c>
      <c r="G59" s="37"/>
      <c r="H59" s="38"/>
    </row>
    <row r="60" spans="1:8" ht="25.5">
      <c r="A60" s="379" t="s">
        <v>107</v>
      </c>
      <c r="B60" s="35" t="s">
        <v>108</v>
      </c>
      <c r="C60" s="36">
        <f t="shared" si="1"/>
        <v>900</v>
      </c>
      <c r="D60" s="37">
        <v>900</v>
      </c>
      <c r="E60" s="38"/>
      <c r="F60" s="36">
        <f>G60</f>
        <v>369.3</v>
      </c>
      <c r="G60" s="37">
        <v>369.3</v>
      </c>
      <c r="H60" s="38"/>
    </row>
    <row r="61" spans="1:8" ht="25.5">
      <c r="A61" s="379" t="s">
        <v>109</v>
      </c>
      <c r="B61" s="35" t="s">
        <v>110</v>
      </c>
      <c r="C61" s="36">
        <f t="shared" si="1"/>
        <v>8000</v>
      </c>
      <c r="D61" s="37">
        <v>8000</v>
      </c>
      <c r="E61" s="38"/>
      <c r="F61" s="36">
        <f>G61</f>
        <v>7009.2</v>
      </c>
      <c r="G61" s="37">
        <v>7009.2</v>
      </c>
      <c r="H61" s="38"/>
    </row>
    <row r="62" spans="1:8" ht="51">
      <c r="A62" s="379" t="s">
        <v>111</v>
      </c>
      <c r="B62" s="35" t="s">
        <v>112</v>
      </c>
      <c r="C62" s="36">
        <f t="shared" si="1"/>
        <v>8008400</v>
      </c>
      <c r="D62" s="37">
        <v>8008400</v>
      </c>
      <c r="E62" s="38"/>
      <c r="F62" s="36">
        <f t="shared" si="0"/>
        <v>2031073.34</v>
      </c>
      <c r="G62" s="37">
        <v>2031073.34</v>
      </c>
      <c r="H62" s="38"/>
    </row>
    <row r="63" spans="1:8" ht="114.75">
      <c r="A63" s="379" t="s">
        <v>113</v>
      </c>
      <c r="B63" s="41" t="s">
        <v>114</v>
      </c>
      <c r="C63" s="36">
        <f t="shared" si="1"/>
        <v>0</v>
      </c>
      <c r="D63" s="37"/>
      <c r="E63" s="38"/>
      <c r="F63" s="36">
        <f t="shared" si="0"/>
        <v>0</v>
      </c>
      <c r="G63" s="37"/>
      <c r="H63" s="38"/>
    </row>
    <row r="64" spans="1:8" ht="80.25" customHeight="1">
      <c r="A64" s="383" t="s">
        <v>115</v>
      </c>
      <c r="B64" s="42" t="s">
        <v>116</v>
      </c>
      <c r="C64" s="36">
        <f t="shared" si="1"/>
        <v>5000</v>
      </c>
      <c r="D64" s="37">
        <v>5000</v>
      </c>
      <c r="E64" s="38"/>
      <c r="F64" s="36">
        <f t="shared" si="0"/>
        <v>499.92</v>
      </c>
      <c r="G64" s="37">
        <v>499.92</v>
      </c>
      <c r="H64" s="38"/>
    </row>
    <row r="65" spans="1:8" ht="63.75">
      <c r="A65" s="383" t="s">
        <v>117</v>
      </c>
      <c r="B65" s="42" t="s">
        <v>118</v>
      </c>
      <c r="C65" s="36">
        <f t="shared" si="1"/>
        <v>0</v>
      </c>
      <c r="D65" s="37"/>
      <c r="E65" s="38"/>
      <c r="F65" s="36">
        <f t="shared" si="0"/>
        <v>0</v>
      </c>
      <c r="G65" s="37"/>
      <c r="H65" s="38"/>
    </row>
    <row r="66" spans="1:8" ht="76.5">
      <c r="A66" s="383" t="s">
        <v>119</v>
      </c>
      <c r="B66" s="42" t="s">
        <v>120</v>
      </c>
      <c r="C66" s="36">
        <f t="shared" si="1"/>
        <v>5000</v>
      </c>
      <c r="D66" s="37">
        <v>5000</v>
      </c>
      <c r="E66" s="38"/>
      <c r="F66" s="36">
        <f t="shared" si="0"/>
        <v>0</v>
      </c>
      <c r="G66" s="37"/>
      <c r="H66" s="38"/>
    </row>
    <row r="67" spans="1:8" ht="76.5">
      <c r="A67" s="384" t="s">
        <v>121</v>
      </c>
      <c r="B67" s="42" t="s">
        <v>122</v>
      </c>
      <c r="C67" s="36">
        <f t="shared" si="1"/>
        <v>3000</v>
      </c>
      <c r="D67" s="37">
        <v>3000</v>
      </c>
      <c r="E67" s="38"/>
      <c r="F67" s="36">
        <f t="shared" si="0"/>
        <v>5000</v>
      </c>
      <c r="G67" s="37">
        <v>5000</v>
      </c>
      <c r="H67" s="38"/>
    </row>
    <row r="68" spans="1:8" ht="16.5">
      <c r="A68" s="384"/>
      <c r="B68" s="42" t="s">
        <v>123</v>
      </c>
      <c r="C68" s="36">
        <f>D68</f>
        <v>0</v>
      </c>
      <c r="D68" s="37"/>
      <c r="E68" s="38"/>
      <c r="F68" s="36">
        <f>G68</f>
        <v>0</v>
      </c>
      <c r="G68" s="37"/>
      <c r="H68" s="38"/>
    </row>
    <row r="69" spans="1:8" ht="63.75">
      <c r="A69" s="384" t="s">
        <v>124</v>
      </c>
      <c r="B69" s="42" t="s">
        <v>125</v>
      </c>
      <c r="C69" s="36">
        <f t="shared" si="1"/>
        <v>0</v>
      </c>
      <c r="D69" s="37"/>
      <c r="E69" s="38"/>
      <c r="F69" s="36">
        <f>G69</f>
        <v>0</v>
      </c>
      <c r="G69" s="37"/>
      <c r="H69" s="38"/>
    </row>
    <row r="70" spans="1:8" ht="25.5">
      <c r="A70" s="384" t="s">
        <v>126</v>
      </c>
      <c r="B70" s="42" t="s">
        <v>127</v>
      </c>
      <c r="C70" s="36">
        <f t="shared" si="1"/>
        <v>0</v>
      </c>
      <c r="D70" s="37"/>
      <c r="E70" s="38"/>
      <c r="F70" s="36">
        <f t="shared" si="0"/>
        <v>0</v>
      </c>
      <c r="G70" s="37"/>
      <c r="H70" s="38"/>
    </row>
    <row r="71" spans="1:8" ht="105" customHeight="1">
      <c r="A71" s="383" t="s">
        <v>128</v>
      </c>
      <c r="B71" s="42" t="s">
        <v>129</v>
      </c>
      <c r="C71" s="36">
        <f t="shared" si="1"/>
        <v>10000</v>
      </c>
      <c r="D71" s="37">
        <v>10000</v>
      </c>
      <c r="E71" s="38"/>
      <c r="F71" s="36">
        <f t="shared" si="0"/>
        <v>1500</v>
      </c>
      <c r="G71" s="37">
        <v>1500</v>
      </c>
      <c r="H71" s="38"/>
    </row>
    <row r="72" spans="1:8" ht="25.5">
      <c r="A72" s="383" t="s">
        <v>130</v>
      </c>
      <c r="B72" s="42" t="s">
        <v>127</v>
      </c>
      <c r="C72" s="36">
        <f t="shared" si="1"/>
        <v>0</v>
      </c>
      <c r="D72" s="37"/>
      <c r="E72" s="38"/>
      <c r="F72" s="36">
        <f t="shared" si="0"/>
        <v>0</v>
      </c>
      <c r="G72" s="37"/>
      <c r="H72" s="38"/>
    </row>
    <row r="73" spans="1:8" ht="25.5">
      <c r="A73" s="384" t="s">
        <v>131</v>
      </c>
      <c r="B73" s="42" t="s">
        <v>132</v>
      </c>
      <c r="C73" s="36">
        <f t="shared" si="1"/>
        <v>0</v>
      </c>
      <c r="D73" s="37"/>
      <c r="E73" s="38"/>
      <c r="F73" s="36">
        <f t="shared" si="0"/>
        <v>0</v>
      </c>
      <c r="G73" s="37"/>
      <c r="H73" s="38"/>
    </row>
    <row r="74" spans="1:8" ht="38.25">
      <c r="A74" s="384" t="s">
        <v>133</v>
      </c>
      <c r="B74" s="42" t="s">
        <v>134</v>
      </c>
      <c r="C74" s="36">
        <f t="shared" si="1"/>
        <v>0</v>
      </c>
      <c r="D74" s="37"/>
      <c r="E74" s="38"/>
      <c r="F74" s="36">
        <f t="shared" si="0"/>
        <v>0</v>
      </c>
      <c r="G74" s="37"/>
      <c r="H74" s="38"/>
    </row>
    <row r="75" spans="1:8" ht="66" customHeight="1">
      <c r="A75" s="383" t="s">
        <v>135</v>
      </c>
      <c r="B75" s="42" t="s">
        <v>136</v>
      </c>
      <c r="C75" s="36">
        <f t="shared" si="1"/>
        <v>0</v>
      </c>
      <c r="D75" s="43"/>
      <c r="E75" s="38"/>
      <c r="F75" s="36">
        <f t="shared" si="0"/>
        <v>500</v>
      </c>
      <c r="G75" s="37">
        <v>500</v>
      </c>
      <c r="H75" s="38"/>
    </row>
    <row r="76" spans="1:8" ht="38.25">
      <c r="A76" s="383" t="s">
        <v>137</v>
      </c>
      <c r="B76" s="42" t="s">
        <v>138</v>
      </c>
      <c r="C76" s="36">
        <f t="shared" si="1"/>
        <v>233000</v>
      </c>
      <c r="D76" s="37">
        <v>233000</v>
      </c>
      <c r="E76" s="38"/>
      <c r="F76" s="36">
        <f t="shared" si="0"/>
        <v>78000</v>
      </c>
      <c r="G76" s="37">
        <v>78000</v>
      </c>
      <c r="H76" s="38"/>
    </row>
    <row r="77" spans="1:8" ht="63.75">
      <c r="A77" s="383" t="s">
        <v>139</v>
      </c>
      <c r="B77" s="42" t="s">
        <v>140</v>
      </c>
      <c r="C77" s="36">
        <f t="shared" si="1"/>
        <v>0</v>
      </c>
      <c r="D77" s="37"/>
      <c r="E77" s="38"/>
      <c r="F77" s="36">
        <f t="shared" si="0"/>
        <v>0</v>
      </c>
      <c r="G77" s="37"/>
      <c r="H77" s="38"/>
    </row>
    <row r="78" spans="1:8" ht="63.75">
      <c r="A78" s="455" t="s">
        <v>141</v>
      </c>
      <c r="B78" s="42" t="s">
        <v>142</v>
      </c>
      <c r="C78" s="36">
        <f>D78+E78</f>
        <v>0</v>
      </c>
      <c r="D78" s="37"/>
      <c r="E78" s="38"/>
      <c r="F78" s="36">
        <f>G78+H78</f>
        <v>0</v>
      </c>
      <c r="G78" s="37"/>
      <c r="H78" s="38"/>
    </row>
    <row r="79" spans="1:8" ht="76.5">
      <c r="A79" s="455" t="s">
        <v>143</v>
      </c>
      <c r="B79" s="42" t="s">
        <v>144</v>
      </c>
      <c r="C79" s="36">
        <f>D79</f>
        <v>0</v>
      </c>
      <c r="D79" s="37"/>
      <c r="E79" s="38"/>
      <c r="F79" s="36">
        <f>G79</f>
        <v>0</v>
      </c>
      <c r="G79" s="37"/>
      <c r="H79" s="38"/>
    </row>
    <row r="80" spans="1:8" ht="63.75">
      <c r="A80" s="455" t="s">
        <v>145</v>
      </c>
      <c r="B80" s="42" t="s">
        <v>146</v>
      </c>
      <c r="C80" s="36">
        <f>D80+E80</f>
        <v>0</v>
      </c>
      <c r="D80" s="37"/>
      <c r="E80" s="38">
        <f>[1]mo!L21</f>
        <v>0</v>
      </c>
      <c r="F80" s="36">
        <f>G80+H80</f>
        <v>0</v>
      </c>
      <c r="G80" s="37"/>
      <c r="H80" s="38"/>
    </row>
    <row r="81" spans="1:8" ht="78" customHeight="1">
      <c r="A81" s="456" t="s">
        <v>147</v>
      </c>
      <c r="B81" s="42" t="s">
        <v>148</v>
      </c>
      <c r="C81" s="36">
        <f>D81</f>
        <v>11000</v>
      </c>
      <c r="D81" s="37">
        <v>11000</v>
      </c>
      <c r="E81" s="38"/>
      <c r="F81" s="36">
        <f>G81</f>
        <v>8000</v>
      </c>
      <c r="G81" s="37">
        <v>8000</v>
      </c>
      <c r="H81" s="38"/>
    </row>
    <row r="82" spans="1:8" ht="38.25">
      <c r="A82" s="385" t="s">
        <v>149</v>
      </c>
      <c r="B82" s="42" t="s">
        <v>150</v>
      </c>
      <c r="C82" s="36">
        <f t="shared" si="1"/>
        <v>130000</v>
      </c>
      <c r="D82" s="37">
        <v>130000</v>
      </c>
      <c r="E82" s="38"/>
      <c r="F82" s="36">
        <f t="shared" si="0"/>
        <v>182661.19</v>
      </c>
      <c r="G82" s="37">
        <v>182661.19</v>
      </c>
      <c r="H82" s="38"/>
    </row>
    <row r="83" spans="1:8" ht="38.25">
      <c r="A83" s="383" t="s">
        <v>151</v>
      </c>
      <c r="B83" s="42" t="s">
        <v>152</v>
      </c>
      <c r="C83" s="36">
        <f t="shared" si="1"/>
        <v>0</v>
      </c>
      <c r="D83" s="37"/>
      <c r="E83" s="38">
        <f>[1]mo!L22</f>
        <v>0</v>
      </c>
      <c r="F83" s="36">
        <f t="shared" si="0"/>
        <v>0</v>
      </c>
      <c r="G83" s="37"/>
      <c r="H83" s="38"/>
    </row>
    <row r="84" spans="1:8" ht="16.5">
      <c r="A84" s="381" t="s">
        <v>153</v>
      </c>
      <c r="B84" s="35" t="s">
        <v>154</v>
      </c>
      <c r="C84" s="36">
        <f t="shared" si="1"/>
        <v>0</v>
      </c>
      <c r="D84" s="37"/>
      <c r="E84" s="38"/>
      <c r="F84" s="36">
        <f t="shared" si="0"/>
        <v>0</v>
      </c>
      <c r="G84" s="37"/>
      <c r="H84" s="38"/>
    </row>
    <row r="85" spans="1:8" ht="25.5">
      <c r="A85" s="379" t="s">
        <v>155</v>
      </c>
      <c r="B85" s="35" t="s">
        <v>156</v>
      </c>
      <c r="C85" s="36">
        <f t="shared" si="1"/>
        <v>0</v>
      </c>
      <c r="D85" s="37"/>
      <c r="E85" s="38">
        <f>[1]mo!L23</f>
        <v>0</v>
      </c>
      <c r="F85" s="36">
        <f t="shared" si="0"/>
        <v>0</v>
      </c>
      <c r="G85" s="37"/>
      <c r="H85" s="38"/>
    </row>
    <row r="86" spans="1:8" ht="16.5">
      <c r="A86" s="379" t="s">
        <v>157</v>
      </c>
      <c r="B86" s="35" t="s">
        <v>158</v>
      </c>
      <c r="C86" s="36">
        <f>D86</f>
        <v>220000</v>
      </c>
      <c r="D86" s="37">
        <v>220000</v>
      </c>
      <c r="E86" s="38"/>
      <c r="F86" s="36">
        <f>G86</f>
        <v>1906.84</v>
      </c>
      <c r="G86" s="37">
        <v>1906.84</v>
      </c>
      <c r="H86" s="38"/>
    </row>
    <row r="87" spans="1:8" ht="16.5">
      <c r="A87" s="379" t="s">
        <v>157</v>
      </c>
      <c r="B87" s="35" t="s">
        <v>159</v>
      </c>
      <c r="C87" s="36">
        <f t="shared" si="1"/>
        <v>240000</v>
      </c>
      <c r="D87" s="37"/>
      <c r="E87" s="38">
        <f>[1]mo!L24</f>
        <v>240000</v>
      </c>
      <c r="F87" s="36">
        <f t="shared" si="0"/>
        <v>100410.63</v>
      </c>
      <c r="G87" s="37"/>
      <c r="H87" s="38">
        <f>[1]mo!M24</f>
        <v>100410.63</v>
      </c>
    </row>
    <row r="88" spans="1:8" ht="25.5">
      <c r="A88" s="379" t="s">
        <v>160</v>
      </c>
      <c r="B88" s="35" t="s">
        <v>161</v>
      </c>
      <c r="C88" s="36">
        <f t="shared" si="1"/>
        <v>0</v>
      </c>
      <c r="D88" s="37"/>
      <c r="E88" s="38"/>
      <c r="F88" s="36">
        <f t="shared" si="0"/>
        <v>0</v>
      </c>
      <c r="G88" s="37"/>
      <c r="H88" s="38"/>
    </row>
    <row r="89" spans="1:8" ht="25.5">
      <c r="A89" s="379" t="s">
        <v>162</v>
      </c>
      <c r="B89" s="35" t="s">
        <v>163</v>
      </c>
      <c r="C89" s="36">
        <f t="shared" si="1"/>
        <v>0</v>
      </c>
      <c r="D89" s="37"/>
      <c r="E89" s="38">
        <f>[1]mo!L25</f>
        <v>0</v>
      </c>
      <c r="F89" s="36">
        <f>G89+H89</f>
        <v>0</v>
      </c>
      <c r="G89" s="44"/>
      <c r="H89" s="45"/>
    </row>
    <row r="90" spans="1:8" ht="18.75" customHeight="1">
      <c r="A90" s="386" t="s">
        <v>164</v>
      </c>
      <c r="B90" s="46" t="s">
        <v>165</v>
      </c>
      <c r="C90" s="33">
        <f>SUM(C91:C118)</f>
        <v>275190200</v>
      </c>
      <c r="D90" s="47">
        <f>SUM(D91:D117)</f>
        <v>236789200</v>
      </c>
      <c r="E90" s="47">
        <f>SUM(E91:E118)</f>
        <v>52064800</v>
      </c>
      <c r="F90" s="33">
        <f>SUM(F91:F118)</f>
        <v>104481261.96999998</v>
      </c>
      <c r="G90" s="47">
        <f>SUM(G91:G119)</f>
        <v>90822921.760000005</v>
      </c>
      <c r="H90" s="47">
        <f>SUM(H91:H118)</f>
        <v>15034885.16</v>
      </c>
    </row>
    <row r="91" spans="1:8" ht="39" customHeight="1">
      <c r="A91" s="387" t="s">
        <v>166</v>
      </c>
      <c r="B91" s="48" t="s">
        <v>167</v>
      </c>
      <c r="C91" s="36">
        <f t="shared" si="1"/>
        <v>59122600</v>
      </c>
      <c r="D91" s="37">
        <v>59122600</v>
      </c>
      <c r="E91" s="38"/>
      <c r="F91" s="36">
        <f t="shared" si="0"/>
        <v>37925000</v>
      </c>
      <c r="G91" s="40">
        <v>37925000</v>
      </c>
      <c r="H91" s="38"/>
    </row>
    <row r="92" spans="1:8" ht="27" customHeight="1">
      <c r="A92" s="387" t="s">
        <v>168</v>
      </c>
      <c r="B92" s="48" t="s">
        <v>169</v>
      </c>
      <c r="C92" s="36">
        <f>D92+E92</f>
        <v>0</v>
      </c>
      <c r="D92" s="37"/>
      <c r="E92" s="38">
        <f>[1]mo!L30</f>
        <v>0</v>
      </c>
      <c r="F92" s="36">
        <f>G92+H92</f>
        <v>0</v>
      </c>
      <c r="G92" s="40"/>
      <c r="H92" s="38">
        <f>[1]mo!M30</f>
        <v>0</v>
      </c>
    </row>
    <row r="93" spans="1:8" ht="30" customHeight="1">
      <c r="A93" s="387" t="s">
        <v>170</v>
      </c>
      <c r="B93" s="48" t="s">
        <v>171</v>
      </c>
      <c r="C93" s="36">
        <f>D93</f>
        <v>0</v>
      </c>
      <c r="D93" s="37"/>
      <c r="E93" s="38"/>
      <c r="F93" s="36">
        <f>G93</f>
        <v>0</v>
      </c>
      <c r="G93" s="40"/>
      <c r="H93" s="38"/>
    </row>
    <row r="94" spans="1:8" ht="39.75" customHeight="1">
      <c r="A94" s="388" t="s">
        <v>172</v>
      </c>
      <c r="B94" s="49" t="s">
        <v>173</v>
      </c>
      <c r="C94" s="50">
        <f>E94-E124</f>
        <v>44184900</v>
      </c>
      <c r="D94" s="37"/>
      <c r="E94" s="38">
        <f>[1]mo!L27</f>
        <v>50609100</v>
      </c>
      <c r="F94" s="36">
        <f>H94-H124</f>
        <v>14728000</v>
      </c>
      <c r="G94" s="40"/>
      <c r="H94" s="38">
        <f>[1]mo!M27</f>
        <v>14888000</v>
      </c>
    </row>
    <row r="95" spans="1:8" ht="51">
      <c r="A95" s="388" t="s">
        <v>174</v>
      </c>
      <c r="B95" s="49" t="s">
        <v>175</v>
      </c>
      <c r="C95" s="50">
        <f>D95</f>
        <v>0</v>
      </c>
      <c r="D95" s="37"/>
      <c r="E95" s="38"/>
      <c r="F95" s="36">
        <f>G95+H95</f>
        <v>0</v>
      </c>
      <c r="G95" s="40"/>
      <c r="H95" s="38"/>
    </row>
    <row r="96" spans="1:8" ht="76.5">
      <c r="A96" s="388" t="s">
        <v>176</v>
      </c>
      <c r="B96" s="49" t="s">
        <v>177</v>
      </c>
      <c r="C96" s="50">
        <f>D96</f>
        <v>0</v>
      </c>
      <c r="D96" s="37"/>
      <c r="E96" s="38"/>
      <c r="F96" s="36">
        <f>G96</f>
        <v>0</v>
      </c>
      <c r="G96" s="40"/>
      <c r="H96" s="38"/>
    </row>
    <row r="97" spans="1:8" ht="39" customHeight="1">
      <c r="A97" s="387" t="s">
        <v>178</v>
      </c>
      <c r="B97" s="48" t="s">
        <v>179</v>
      </c>
      <c r="C97" s="50">
        <f>D97</f>
        <v>0</v>
      </c>
      <c r="D97" s="37"/>
      <c r="E97" s="38">
        <f>[1]mo!L40</f>
        <v>0</v>
      </c>
      <c r="F97" s="36">
        <f t="shared" si="0"/>
        <v>0</v>
      </c>
      <c r="G97" s="40"/>
      <c r="H97" s="38">
        <f>[1]mo!M40</f>
        <v>0</v>
      </c>
    </row>
    <row r="98" spans="1:8" ht="38.25">
      <c r="A98" s="387" t="s">
        <v>180</v>
      </c>
      <c r="B98" s="48" t="s">
        <v>181</v>
      </c>
      <c r="C98" s="36">
        <f>D98</f>
        <v>0</v>
      </c>
      <c r="D98" s="37"/>
      <c r="E98" s="38"/>
      <c r="F98" s="36">
        <f>G98</f>
        <v>0</v>
      </c>
      <c r="G98" s="40"/>
      <c r="H98" s="38"/>
    </row>
    <row r="99" spans="1:8" ht="53.25" customHeight="1">
      <c r="A99" s="387" t="s">
        <v>182</v>
      </c>
      <c r="B99" s="48" t="s">
        <v>183</v>
      </c>
      <c r="C99" s="36">
        <f>D99</f>
        <v>0</v>
      </c>
      <c r="D99" s="37"/>
      <c r="E99" s="38">
        <f>[1]mo!L31</f>
        <v>0</v>
      </c>
      <c r="F99" s="36">
        <f>H99</f>
        <v>0</v>
      </c>
      <c r="G99" s="40"/>
      <c r="H99" s="38">
        <f>[1]mo!M31</f>
        <v>0</v>
      </c>
    </row>
    <row r="100" spans="1:8" ht="25.5">
      <c r="A100" s="387" t="s">
        <v>184</v>
      </c>
      <c r="B100" s="51" t="s">
        <v>185</v>
      </c>
      <c r="C100" s="36">
        <f t="shared" si="1"/>
        <v>33626800</v>
      </c>
      <c r="D100" s="52">
        <v>33626800</v>
      </c>
      <c r="E100" s="38"/>
      <c r="F100" s="36">
        <f t="shared" si="0"/>
        <v>10836900</v>
      </c>
      <c r="G100" s="40">
        <v>10836900</v>
      </c>
      <c r="H100" s="38"/>
    </row>
    <row r="101" spans="1:8" ht="25.5">
      <c r="A101" s="387" t="s">
        <v>186</v>
      </c>
      <c r="B101" s="51" t="s">
        <v>187</v>
      </c>
      <c r="C101" s="36">
        <f t="shared" si="1"/>
        <v>813200</v>
      </c>
      <c r="D101" s="37"/>
      <c r="E101" s="38">
        <f>[1]mo!L32</f>
        <v>813200</v>
      </c>
      <c r="F101" s="36">
        <f t="shared" si="0"/>
        <v>0</v>
      </c>
      <c r="G101" s="40"/>
      <c r="H101" s="38">
        <f>[1]mo!M32</f>
        <v>0</v>
      </c>
    </row>
    <row r="102" spans="1:8" ht="38.25">
      <c r="A102" s="387" t="s">
        <v>188</v>
      </c>
      <c r="B102" s="51" t="s">
        <v>189</v>
      </c>
      <c r="C102" s="36">
        <f>D102</f>
        <v>182600</v>
      </c>
      <c r="D102" s="37">
        <v>182600</v>
      </c>
      <c r="E102" s="38"/>
      <c r="F102" s="36">
        <f>G102</f>
        <v>0</v>
      </c>
      <c r="G102" s="40"/>
      <c r="H102" s="38"/>
    </row>
    <row r="103" spans="1:8" ht="38.25">
      <c r="A103" s="387" t="s">
        <v>190</v>
      </c>
      <c r="B103" s="51" t="s">
        <v>191</v>
      </c>
      <c r="C103" s="36">
        <f t="shared" si="1"/>
        <v>639000</v>
      </c>
      <c r="D103" s="37"/>
      <c r="E103" s="38">
        <f>[1]mo!L38</f>
        <v>639000</v>
      </c>
      <c r="F103" s="36">
        <f t="shared" si="0"/>
        <v>146885.16</v>
      </c>
      <c r="G103" s="40"/>
      <c r="H103" s="38">
        <f>[1]mo!M38</f>
        <v>146885.16</v>
      </c>
    </row>
    <row r="104" spans="1:8" ht="38.25">
      <c r="A104" s="387" t="s">
        <v>192</v>
      </c>
      <c r="B104" s="51" t="s">
        <v>193</v>
      </c>
      <c r="C104" s="36">
        <f t="shared" si="1"/>
        <v>0</v>
      </c>
      <c r="D104" s="37"/>
      <c r="E104" s="38"/>
      <c r="F104" s="36">
        <f t="shared" si="0"/>
        <v>0</v>
      </c>
      <c r="G104" s="40"/>
      <c r="H104" s="38"/>
    </row>
    <row r="105" spans="1:8" ht="51">
      <c r="A105" s="387" t="s">
        <v>194</v>
      </c>
      <c r="B105" s="51" t="s">
        <v>195</v>
      </c>
      <c r="C105" s="36">
        <f t="shared" si="1"/>
        <v>10500100</v>
      </c>
      <c r="D105" s="37">
        <v>10500100</v>
      </c>
      <c r="E105" s="38"/>
      <c r="F105" s="36">
        <f t="shared" si="0"/>
        <v>5286429.96</v>
      </c>
      <c r="G105" s="40">
        <v>5286429.96</v>
      </c>
      <c r="H105" s="38"/>
    </row>
    <row r="106" spans="1:8" ht="51">
      <c r="A106" s="387" t="s">
        <v>196</v>
      </c>
      <c r="B106" s="51" t="s">
        <v>197</v>
      </c>
      <c r="C106" s="36">
        <f t="shared" si="1"/>
        <v>5553400</v>
      </c>
      <c r="D106" s="37">
        <v>5553400</v>
      </c>
      <c r="E106" s="38"/>
      <c r="F106" s="36">
        <f t="shared" si="0"/>
        <v>1692846.85</v>
      </c>
      <c r="G106" s="40">
        <v>1692846.85</v>
      </c>
      <c r="H106" s="38"/>
    </row>
    <row r="107" spans="1:8" ht="38.25">
      <c r="A107" s="387" t="s">
        <v>198</v>
      </c>
      <c r="B107" s="51" t="s">
        <v>199</v>
      </c>
      <c r="C107" s="36">
        <f>D107+E107</f>
        <v>3500</v>
      </c>
      <c r="D107" s="37"/>
      <c r="E107" s="38">
        <f>[1]mo!L39</f>
        <v>3500</v>
      </c>
      <c r="F107" s="36">
        <f>G107+H107</f>
        <v>0</v>
      </c>
      <c r="G107" s="40"/>
      <c r="H107" s="38">
        <f>[1]mo!M39</f>
        <v>0</v>
      </c>
    </row>
    <row r="108" spans="1:8" ht="89.25">
      <c r="A108" s="387" t="s">
        <v>200</v>
      </c>
      <c r="B108" s="51" t="s">
        <v>201</v>
      </c>
      <c r="C108" s="36">
        <f>D108</f>
        <v>0</v>
      </c>
      <c r="D108" s="37"/>
      <c r="E108" s="38"/>
      <c r="F108" s="36">
        <f>G108</f>
        <v>0</v>
      </c>
      <c r="G108" s="40"/>
      <c r="H108" s="38"/>
    </row>
    <row r="109" spans="1:8" ht="25.5">
      <c r="A109" s="387" t="s">
        <v>202</v>
      </c>
      <c r="B109" s="51" t="s">
        <v>203</v>
      </c>
      <c r="C109" s="36">
        <f>D109</f>
        <v>8400</v>
      </c>
      <c r="D109" s="37">
        <v>8400</v>
      </c>
      <c r="E109" s="38"/>
      <c r="F109" s="36">
        <f>G109</f>
        <v>0</v>
      </c>
      <c r="G109" s="40"/>
      <c r="H109" s="38"/>
    </row>
    <row r="110" spans="1:8" ht="25.5">
      <c r="A110" s="388" t="s">
        <v>204</v>
      </c>
      <c r="B110" s="51" t="s">
        <v>205</v>
      </c>
      <c r="C110" s="36">
        <f>D110+E110</f>
        <v>0</v>
      </c>
      <c r="D110" s="37"/>
      <c r="E110" s="38"/>
      <c r="F110" s="36">
        <f>G110+H110</f>
        <v>0</v>
      </c>
      <c r="G110" s="40"/>
      <c r="H110" s="38"/>
    </row>
    <row r="111" spans="1:8" ht="37.5" customHeight="1">
      <c r="A111" s="388" t="s">
        <v>206</v>
      </c>
      <c r="B111" s="51" t="s">
        <v>207</v>
      </c>
      <c r="C111" s="36">
        <f>E111</f>
        <v>0</v>
      </c>
      <c r="D111" s="37"/>
      <c r="E111" s="38"/>
      <c r="F111" s="36">
        <f>H111</f>
        <v>0</v>
      </c>
      <c r="G111" s="40"/>
      <c r="H111" s="38"/>
    </row>
    <row r="112" spans="1:8" ht="25.5">
      <c r="A112" s="387" t="s">
        <v>208</v>
      </c>
      <c r="B112" s="51" t="s">
        <v>209</v>
      </c>
      <c r="C112" s="36">
        <f t="shared" si="1"/>
        <v>120549300</v>
      </c>
      <c r="D112" s="53">
        <v>120549300</v>
      </c>
      <c r="E112" s="38"/>
      <c r="F112" s="36">
        <f t="shared" si="0"/>
        <v>33865200</v>
      </c>
      <c r="G112" s="40">
        <v>33865200</v>
      </c>
      <c r="H112" s="38"/>
    </row>
    <row r="113" spans="1:8" ht="76.5">
      <c r="A113" s="388" t="s">
        <v>210</v>
      </c>
      <c r="B113" s="54" t="s">
        <v>211</v>
      </c>
      <c r="C113" s="55"/>
      <c r="D113" s="53">
        <v>7239600</v>
      </c>
      <c r="E113" s="38"/>
      <c r="F113" s="36"/>
      <c r="G113" s="53">
        <v>1216544.95</v>
      </c>
      <c r="H113" s="38"/>
    </row>
    <row r="114" spans="1:8" ht="38.25">
      <c r="A114" s="387" t="s">
        <v>212</v>
      </c>
      <c r="B114" s="48" t="s">
        <v>213</v>
      </c>
      <c r="C114" s="36">
        <f>D114+E114</f>
        <v>6400</v>
      </c>
      <c r="D114" s="37">
        <v>6400</v>
      </c>
      <c r="E114" s="38"/>
      <c r="F114" s="36">
        <f>G114+H114</f>
        <v>0</v>
      </c>
      <c r="G114" s="40"/>
      <c r="H114" s="38"/>
    </row>
    <row r="115" spans="1:8" ht="66" customHeight="1">
      <c r="A115" s="389" t="s">
        <v>214</v>
      </c>
      <c r="B115" s="56" t="s">
        <v>215</v>
      </c>
      <c r="C115" s="57">
        <f>D115+E115</f>
        <v>0</v>
      </c>
      <c r="D115" s="58"/>
      <c r="E115" s="59"/>
      <c r="F115" s="57">
        <f>G115+H115</f>
        <v>0</v>
      </c>
      <c r="G115" s="60"/>
      <c r="H115" s="59"/>
    </row>
    <row r="116" spans="1:8" ht="114.75">
      <c r="A116" s="389" t="s">
        <v>216</v>
      </c>
      <c r="B116" s="56" t="s">
        <v>217</v>
      </c>
      <c r="C116" s="57">
        <f>D116+E116</f>
        <v>0</v>
      </c>
      <c r="D116" s="58"/>
      <c r="E116" s="59"/>
      <c r="F116" s="57">
        <f>G116+H116</f>
        <v>0</v>
      </c>
      <c r="G116" s="60"/>
      <c r="H116" s="59"/>
    </row>
    <row r="117" spans="1:8" ht="16.5">
      <c r="A117" s="390" t="s">
        <v>218</v>
      </c>
      <c r="B117" s="61" t="s">
        <v>219</v>
      </c>
      <c r="C117" s="62">
        <f>D117</f>
        <v>0</v>
      </c>
      <c r="D117" s="58"/>
      <c r="E117" s="59"/>
      <c r="F117" s="57">
        <f>G117</f>
        <v>0</v>
      </c>
      <c r="G117" s="60"/>
      <c r="H117" s="59"/>
    </row>
    <row r="118" spans="1:8" ht="16.5">
      <c r="A118" s="390" t="s">
        <v>218</v>
      </c>
      <c r="B118" s="61" t="s">
        <v>220</v>
      </c>
      <c r="C118" s="62"/>
      <c r="D118" s="58"/>
      <c r="E118" s="63">
        <f>[1]mo!L41</f>
        <v>0</v>
      </c>
      <c r="F118" s="57"/>
      <c r="G118" s="60"/>
      <c r="H118" s="63">
        <f>[1]mo!M41</f>
        <v>0</v>
      </c>
    </row>
    <row r="119" spans="1:8" ht="16.5">
      <c r="A119" s="390" t="s">
        <v>221</v>
      </c>
      <c r="B119" s="64" t="s">
        <v>222</v>
      </c>
      <c r="C119" s="62">
        <f>E119</f>
        <v>0</v>
      </c>
      <c r="D119" s="58"/>
      <c r="E119" s="59"/>
      <c r="F119" s="57">
        <f>H119</f>
        <v>0</v>
      </c>
      <c r="G119" s="60"/>
      <c r="H119" s="59"/>
    </row>
    <row r="120" spans="1:8" ht="51">
      <c r="A120" s="391" t="s">
        <v>223</v>
      </c>
      <c r="B120" s="65" t="s">
        <v>224</v>
      </c>
      <c r="C120" s="62">
        <f>E120+D120</f>
        <v>0</v>
      </c>
      <c r="D120" s="37"/>
      <c r="E120" s="38"/>
      <c r="F120" s="36">
        <f>G120</f>
        <v>-12730</v>
      </c>
      <c r="G120" s="40">
        <v>-12730</v>
      </c>
      <c r="H120" s="38"/>
    </row>
    <row r="121" spans="1:8" ht="51">
      <c r="A121" s="391" t="s">
        <v>225</v>
      </c>
      <c r="B121" s="65" t="s">
        <v>226</v>
      </c>
      <c r="C121" s="62">
        <f>E121</f>
        <v>0</v>
      </c>
      <c r="D121" s="37"/>
      <c r="E121" s="38">
        <f>[1]mo!L42</f>
        <v>0</v>
      </c>
      <c r="F121" s="36">
        <f>H121</f>
        <v>-2209.56</v>
      </c>
      <c r="G121" s="37"/>
      <c r="H121" s="38">
        <f>[1]mo!M42</f>
        <v>-2209.56</v>
      </c>
    </row>
    <row r="122" spans="1:8" ht="16.5">
      <c r="A122" s="392" t="s">
        <v>227</v>
      </c>
      <c r="B122" s="66" t="s">
        <v>228</v>
      </c>
      <c r="C122" s="67">
        <f>C16+C90+C120+C121</f>
        <v>324337700</v>
      </c>
      <c r="D122" s="67">
        <f>D16+D90+D120+D119+D121</f>
        <v>274112800</v>
      </c>
      <c r="E122" s="68">
        <f>E16+E90+E120+E121</f>
        <v>63888700</v>
      </c>
      <c r="F122" s="67">
        <f>F16+F90+F120+F121</f>
        <v>118573404.98999998</v>
      </c>
      <c r="G122" s="67">
        <f>G16+G90+G120+G119</f>
        <v>101615185.35000001</v>
      </c>
      <c r="H122" s="68">
        <f>H16+H90+H120+H121</f>
        <v>18334764.59</v>
      </c>
    </row>
    <row r="123" spans="1:8" ht="16.5">
      <c r="A123" s="393"/>
      <c r="B123" s="69"/>
      <c r="C123" s="70"/>
      <c r="D123" s="70" t="s">
        <v>229</v>
      </c>
      <c r="E123" s="70" t="s">
        <v>230</v>
      </c>
      <c r="F123" s="70"/>
      <c r="G123" s="70" t="s">
        <v>231</v>
      </c>
      <c r="H123" s="71" t="s">
        <v>232</v>
      </c>
    </row>
    <row r="124" spans="1:8" ht="16.5">
      <c r="A124" s="394" t="s">
        <v>233</v>
      </c>
      <c r="B124" s="72" t="s">
        <v>173</v>
      </c>
      <c r="C124" s="73">
        <f>E124</f>
        <v>6424200</v>
      </c>
      <c r="D124" s="74"/>
      <c r="E124" s="74">
        <f>[1]mo!L45</f>
        <v>6424200</v>
      </c>
      <c r="F124" s="73">
        <f>H124</f>
        <v>160000</v>
      </c>
      <c r="G124" s="74"/>
      <c r="H124" s="75">
        <f>[1]mo!M45</f>
        <v>160000</v>
      </c>
    </row>
    <row r="125" spans="1:8" ht="17.25" thickBot="1">
      <c r="A125" s="395" t="s">
        <v>233</v>
      </c>
      <c r="B125" s="76" t="s">
        <v>211</v>
      </c>
      <c r="C125" s="77">
        <f>D125</f>
        <v>7239600</v>
      </c>
      <c r="D125" s="78">
        <f>D113</f>
        <v>7239600</v>
      </c>
      <c r="E125" s="78"/>
      <c r="F125" s="77">
        <f>G125</f>
        <v>1216544.95</v>
      </c>
      <c r="G125" s="78">
        <f>G113</f>
        <v>1216544.95</v>
      </c>
      <c r="H125" s="79"/>
    </row>
    <row r="126" spans="1:8" ht="16.5">
      <c r="A126" s="396"/>
      <c r="B126" s="80"/>
      <c r="C126" s="81"/>
      <c r="D126" s="82" t="s">
        <v>23</v>
      </c>
      <c r="E126" s="83"/>
      <c r="F126" s="81"/>
      <c r="G126" s="82" t="s">
        <v>24</v>
      </c>
      <c r="H126" s="84"/>
    </row>
    <row r="127" spans="1:8" ht="16.5">
      <c r="A127" s="397" t="s">
        <v>234</v>
      </c>
      <c r="B127" s="85"/>
      <c r="C127" s="86"/>
      <c r="D127" s="87">
        <f>D122-D125</f>
        <v>266873200</v>
      </c>
      <c r="E127" s="87"/>
      <c r="F127" s="86"/>
      <c r="G127" s="87">
        <f>G122-G125</f>
        <v>100398640.40000001</v>
      </c>
      <c r="H127" s="87"/>
    </row>
    <row r="128" spans="1:8" ht="17.25" thickBot="1">
      <c r="A128" s="398"/>
      <c r="B128" s="88"/>
      <c r="C128" s="89"/>
      <c r="D128" s="90"/>
      <c r="E128" s="90"/>
      <c r="F128" s="89"/>
      <c r="G128" s="90"/>
      <c r="H128" s="90"/>
    </row>
    <row r="129" spans="1:8" ht="16.5">
      <c r="A129" s="399" t="s">
        <v>15</v>
      </c>
      <c r="B129" s="91" t="s">
        <v>16</v>
      </c>
      <c r="C129" s="92" t="s">
        <v>17</v>
      </c>
      <c r="D129" s="93"/>
      <c r="E129" s="94"/>
      <c r="F129" s="92" t="s">
        <v>18</v>
      </c>
      <c r="G129" s="93"/>
      <c r="H129" s="95"/>
    </row>
    <row r="130" spans="1:8" ht="66.75" thickBot="1">
      <c r="A130" s="400"/>
      <c r="B130" s="96"/>
      <c r="C130" s="97" t="s">
        <v>19</v>
      </c>
      <c r="D130" s="98" t="s">
        <v>20</v>
      </c>
      <c r="E130" s="99" t="s">
        <v>21</v>
      </c>
      <c r="F130" s="97" t="s">
        <v>19</v>
      </c>
      <c r="G130" s="98" t="s">
        <v>22</v>
      </c>
      <c r="H130" s="100" t="s">
        <v>21</v>
      </c>
    </row>
    <row r="131" spans="1:8" ht="15.75" thickBot="1">
      <c r="A131" s="401"/>
      <c r="B131" s="28"/>
      <c r="C131" s="29" t="s">
        <v>23</v>
      </c>
      <c r="D131" s="29">
        <v>11</v>
      </c>
      <c r="E131" s="30">
        <v>12</v>
      </c>
      <c r="F131" s="29" t="s">
        <v>24</v>
      </c>
      <c r="G131" s="29">
        <v>21</v>
      </c>
      <c r="H131" s="30">
        <v>22</v>
      </c>
    </row>
    <row r="132" spans="1:8" ht="17.25" thickBot="1">
      <c r="A132" s="402" t="s">
        <v>235</v>
      </c>
      <c r="B132" s="101" t="s">
        <v>236</v>
      </c>
      <c r="C132" s="102">
        <f>D132+E132</f>
        <v>80447318.110000014</v>
      </c>
      <c r="D132" s="103">
        <f>SUM(D133:D145)</f>
        <v>43892767.760000005</v>
      </c>
      <c r="E132" s="103">
        <f>SUM(E133:E145)</f>
        <v>36554550.350000001</v>
      </c>
      <c r="F132" s="102">
        <f>G132+H132</f>
        <v>38929111.700000003</v>
      </c>
      <c r="G132" s="103">
        <f>SUM(G133:G145)</f>
        <v>26874276.579999998</v>
      </c>
      <c r="H132" s="103">
        <f>SUM(H133:H145)</f>
        <v>12054835.120000001</v>
      </c>
    </row>
    <row r="133" spans="1:8" ht="16.5">
      <c r="A133" s="379" t="s">
        <v>237</v>
      </c>
      <c r="B133" s="104" t="s">
        <v>238</v>
      </c>
      <c r="C133" s="105">
        <f t="shared" ref="C133:C221" si="2">D133+E133</f>
        <v>43271552.93</v>
      </c>
      <c r="D133" s="106">
        <f>D147+D163+D191+D216+D219</f>
        <v>23526814.579999998</v>
      </c>
      <c r="E133" s="107">
        <f>E147+E163+E191+E216+E219</f>
        <v>19744738.350000001</v>
      </c>
      <c r="F133" s="105">
        <f t="shared" ref="F133:F221" si="3">G133+H133</f>
        <v>24490085.539999999</v>
      </c>
      <c r="G133" s="106">
        <f>G147+G163+G191+G216+G219</f>
        <v>18179302.919999998</v>
      </c>
      <c r="H133" s="107">
        <f>H147+H163+H191+H216+H219</f>
        <v>6310782.620000001</v>
      </c>
    </row>
    <row r="134" spans="1:8" ht="16.5">
      <c r="A134" s="379" t="s">
        <v>239</v>
      </c>
      <c r="B134" s="108" t="s">
        <v>240</v>
      </c>
      <c r="C134" s="50">
        <f t="shared" si="2"/>
        <v>2937760</v>
      </c>
      <c r="D134" s="106">
        <f>D148+D151+D165+D193+D218+D221</f>
        <v>1339510</v>
      </c>
      <c r="E134" s="107">
        <f>E148+E151+E165+E193+E218+E221</f>
        <v>1598250</v>
      </c>
      <c r="F134" s="50">
        <f t="shared" si="3"/>
        <v>822556.86</v>
      </c>
      <c r="G134" s="106">
        <f>G148+G151+G165+G193+G218+G221</f>
        <v>227144.5</v>
      </c>
      <c r="H134" s="107">
        <f>H148+H151+H165+H193+H218+H221</f>
        <v>595412.36</v>
      </c>
    </row>
    <row r="135" spans="1:8" ht="16.5">
      <c r="A135" s="379" t="s">
        <v>241</v>
      </c>
      <c r="B135" s="108" t="s">
        <v>242</v>
      </c>
      <c r="C135" s="50">
        <f t="shared" si="2"/>
        <v>13395836.25</v>
      </c>
      <c r="D135" s="106">
        <f>D149+D164+D192+D217+D220</f>
        <v>7563474.25</v>
      </c>
      <c r="E135" s="107">
        <f>E149+E164+E192+E217+E220</f>
        <v>5832362</v>
      </c>
      <c r="F135" s="50">
        <f t="shared" si="3"/>
        <v>7607852.5000000009</v>
      </c>
      <c r="G135" s="106">
        <f>G149+G164+G192+G217+G220</f>
        <v>6021358.5500000007</v>
      </c>
      <c r="H135" s="107">
        <f>H149+H164+H192+H217+H220</f>
        <v>1586493.9500000002</v>
      </c>
    </row>
    <row r="136" spans="1:8" ht="16.5">
      <c r="A136" s="379" t="s">
        <v>243</v>
      </c>
      <c r="B136" s="108" t="s">
        <v>244</v>
      </c>
      <c r="C136" s="50">
        <f t="shared" si="2"/>
        <v>1586011.01</v>
      </c>
      <c r="D136" s="106">
        <f>D170+D187+D197+D202+D225+D230+D175</f>
        <v>1003092.39</v>
      </c>
      <c r="E136" s="107">
        <f>E170+E187+E197+E202+E225+E230+E175</f>
        <v>582918.62</v>
      </c>
      <c r="F136" s="50">
        <f t="shared" si="3"/>
        <v>639731.02</v>
      </c>
      <c r="G136" s="106">
        <f>G170+G187+G197+G202+G225+G230+G175</f>
        <v>428365.13</v>
      </c>
      <c r="H136" s="107">
        <f>H170+H187+H197+H202+H225+H230+H175</f>
        <v>211365.89</v>
      </c>
    </row>
    <row r="137" spans="1:8" ht="16.5">
      <c r="A137" s="379" t="s">
        <v>245</v>
      </c>
      <c r="B137" s="108" t="s">
        <v>246</v>
      </c>
      <c r="C137" s="50">
        <f t="shared" si="2"/>
        <v>764358.21</v>
      </c>
      <c r="D137" s="106">
        <f>D157+D176+D203+D231</f>
        <v>253330</v>
      </c>
      <c r="E137" s="107">
        <f>E157+E176+E203+E231</f>
        <v>511028.21</v>
      </c>
      <c r="F137" s="50">
        <f t="shared" si="3"/>
        <v>361905.39</v>
      </c>
      <c r="G137" s="106">
        <f>G157+G176+G203+G231</f>
        <v>166805</v>
      </c>
      <c r="H137" s="107">
        <f>H157+H176+H203+H231</f>
        <v>195100.38999999998</v>
      </c>
    </row>
    <row r="138" spans="1:8" ht="16.5">
      <c r="A138" s="379" t="s">
        <v>247</v>
      </c>
      <c r="B138" s="108" t="s">
        <v>248</v>
      </c>
      <c r="C138" s="50">
        <f t="shared" si="2"/>
        <v>2286589.67</v>
      </c>
      <c r="D138" s="106">
        <f>D177+D204+D232</f>
        <v>631889</v>
      </c>
      <c r="E138" s="107">
        <f>E177+E204+E232</f>
        <v>1654700.67</v>
      </c>
      <c r="F138" s="50">
        <f t="shared" si="3"/>
        <v>1061011.3799999999</v>
      </c>
      <c r="G138" s="106">
        <f>G177+G204+G232</f>
        <v>323907.95</v>
      </c>
      <c r="H138" s="107">
        <f>H177+H204+H232</f>
        <v>737103.42999999993</v>
      </c>
    </row>
    <row r="139" spans="1:8" ht="18.75" customHeight="1">
      <c r="A139" s="379" t="s">
        <v>249</v>
      </c>
      <c r="B139" s="108" t="s">
        <v>250</v>
      </c>
      <c r="C139" s="50">
        <f t="shared" si="2"/>
        <v>0</v>
      </c>
      <c r="D139" s="106"/>
      <c r="E139" s="107"/>
      <c r="F139" s="50">
        <f t="shared" si="3"/>
        <v>0</v>
      </c>
      <c r="G139" s="106"/>
      <c r="H139" s="107"/>
    </row>
    <row r="140" spans="1:8" ht="16.5">
      <c r="A140" s="379" t="s">
        <v>251</v>
      </c>
      <c r="B140" s="108" t="s">
        <v>252</v>
      </c>
      <c r="C140" s="50">
        <f t="shared" si="2"/>
        <v>1298892</v>
      </c>
      <c r="D140" s="106">
        <f>D178+D205+D226+D233+D198</f>
        <v>279992</v>
      </c>
      <c r="E140" s="107">
        <f>E178+E205+E226+E233+E171</f>
        <v>1018900</v>
      </c>
      <c r="F140" s="50">
        <f t="shared" si="3"/>
        <v>87165.290000000008</v>
      </c>
      <c r="G140" s="106">
        <f>G178+G205+G226+G233+G198</f>
        <v>17669</v>
      </c>
      <c r="H140" s="107">
        <f>H178+H205+H226+H233+H171</f>
        <v>69496.290000000008</v>
      </c>
    </row>
    <row r="141" spans="1:8" ht="16.5">
      <c r="A141" s="379" t="s">
        <v>253</v>
      </c>
      <c r="B141" s="108" t="s">
        <v>254</v>
      </c>
      <c r="C141" s="50">
        <f t="shared" si="2"/>
        <v>2816746.5</v>
      </c>
      <c r="D141" s="106">
        <f>D158+D179+D206+D227+D234+D155+D172+D199+D188</f>
        <v>1857429</v>
      </c>
      <c r="E141" s="107">
        <f>E158+E179+E206+E227+E234+E155+E172+E199</f>
        <v>959317.5</v>
      </c>
      <c r="F141" s="50">
        <f t="shared" si="3"/>
        <v>1278271.3400000001</v>
      </c>
      <c r="G141" s="106">
        <f>G158+G179+G206+G227+G234+G155+G172+G199+G188</f>
        <v>871582.10000000009</v>
      </c>
      <c r="H141" s="107">
        <f>H158+H179+H206+H227+H234+H155+H172+H199</f>
        <v>406689.24</v>
      </c>
    </row>
    <row r="142" spans="1:8" ht="16.5">
      <c r="A142" s="379" t="s">
        <v>852</v>
      </c>
      <c r="B142" s="108" t="s">
        <v>255</v>
      </c>
      <c r="C142" s="50">
        <f>D142</f>
        <v>0</v>
      </c>
      <c r="D142" s="109"/>
      <c r="E142" s="110"/>
      <c r="F142" s="50">
        <f>G142</f>
        <v>0</v>
      </c>
      <c r="G142" s="109"/>
      <c r="H142" s="110"/>
    </row>
    <row r="143" spans="1:8" ht="16.5">
      <c r="A143" s="379" t="s">
        <v>256</v>
      </c>
      <c r="B143" s="108" t="s">
        <v>257</v>
      </c>
      <c r="C143" s="50">
        <f t="shared" si="2"/>
        <v>2669259.9500000002</v>
      </c>
      <c r="D143" s="109">
        <f>D159+D180+D184+D207+D210+D212+D214+D235+D238+D160</f>
        <v>393459.95</v>
      </c>
      <c r="E143" s="110">
        <f>E159+E180+E184+E207+E210+E212+E214+E235+E238+E183+E160+E185</f>
        <v>2275800</v>
      </c>
      <c r="F143" s="50">
        <f t="shared" si="3"/>
        <v>1715895.89</v>
      </c>
      <c r="G143" s="109">
        <f>G159+G180+G184+G207+G210+G212+G214+G235+G238+G160</f>
        <v>106600.94</v>
      </c>
      <c r="H143" s="110">
        <f>H159+H180+H184+H207+H210+H212+H214+H235+H238+H183+H160+H185</f>
        <v>1609294.95</v>
      </c>
    </row>
    <row r="144" spans="1:8" ht="16.5">
      <c r="A144" s="379" t="s">
        <v>258</v>
      </c>
      <c r="B144" s="108" t="s">
        <v>259</v>
      </c>
      <c r="C144" s="50">
        <f t="shared" si="2"/>
        <v>1906475</v>
      </c>
      <c r="D144" s="109">
        <f>D173+D181+D200+D208+D236+D228</f>
        <v>791205</v>
      </c>
      <c r="E144" s="110">
        <f>E173+E181+E200+E208+E236+E228</f>
        <v>1115270</v>
      </c>
      <c r="F144" s="50">
        <f t="shared" si="3"/>
        <v>154016</v>
      </c>
      <c r="G144" s="109">
        <f>G173+G181+G200+G208+G236+G228</f>
        <v>129388</v>
      </c>
      <c r="H144" s="110">
        <f>H173+H181+H200+H208+H236+H228</f>
        <v>24628</v>
      </c>
    </row>
    <row r="145" spans="1:8" ht="26.25" thickBot="1">
      <c r="A145" s="403" t="s">
        <v>260</v>
      </c>
      <c r="B145" s="113" t="s">
        <v>261</v>
      </c>
      <c r="C145" s="114">
        <f t="shared" si="2"/>
        <v>7513836.5899999999</v>
      </c>
      <c r="D145" s="111">
        <f>D161+D174+D182+D201+D209+D229+D237+D156+D189</f>
        <v>6252571.5899999999</v>
      </c>
      <c r="E145" s="112">
        <f>E161+E174+E182+E201+E209+E229+E237+E156</f>
        <v>1261265</v>
      </c>
      <c r="F145" s="114">
        <f t="shared" si="3"/>
        <v>710620.49</v>
      </c>
      <c r="G145" s="111">
        <f>G161+G174+G182+G201+G209+G229+G237+G156+G189</f>
        <v>402152.49</v>
      </c>
      <c r="H145" s="112">
        <f>H161+H174+H182+H201+H209+H229+H237+H156</f>
        <v>308468</v>
      </c>
    </row>
    <row r="146" spans="1:8" ht="48" thickBot="1">
      <c r="A146" s="404" t="s">
        <v>262</v>
      </c>
      <c r="B146" s="115" t="s">
        <v>263</v>
      </c>
      <c r="C146" s="116">
        <f t="shared" si="2"/>
        <v>6160005.3499999996</v>
      </c>
      <c r="D146" s="117">
        <f>SUM(D147:D149)</f>
        <v>1463055</v>
      </c>
      <c r="E146" s="118">
        <f>[1]mo!L70</f>
        <v>4696950.3499999996</v>
      </c>
      <c r="F146" s="116">
        <f t="shared" si="3"/>
        <v>2283714.25</v>
      </c>
      <c r="G146" s="119">
        <f>SUM(G147:G149)</f>
        <v>750062.17999999993</v>
      </c>
      <c r="H146" s="120">
        <f>[1]mo!M70</f>
        <v>1533652.07</v>
      </c>
    </row>
    <row r="147" spans="1:8" ht="16.5">
      <c r="A147" s="405" t="s">
        <v>237</v>
      </c>
      <c r="B147" s="104" t="s">
        <v>264</v>
      </c>
      <c r="C147" s="105">
        <f t="shared" si="2"/>
        <v>4554593.3499999996</v>
      </c>
      <c r="D147" s="106">
        <v>1068055</v>
      </c>
      <c r="E147" s="121">
        <f>[1]mo!L71</f>
        <v>3486538.35</v>
      </c>
      <c r="F147" s="105">
        <f t="shared" si="3"/>
        <v>1708856.59</v>
      </c>
      <c r="G147" s="122">
        <v>571814.74</v>
      </c>
      <c r="H147" s="123">
        <f>[1]mo!M71</f>
        <v>1137041.8500000001</v>
      </c>
    </row>
    <row r="148" spans="1:8" ht="16.5">
      <c r="A148" s="379" t="s">
        <v>239</v>
      </c>
      <c r="B148" s="108" t="s">
        <v>265</v>
      </c>
      <c r="C148" s="50">
        <f t="shared" si="2"/>
        <v>232350</v>
      </c>
      <c r="D148" s="109">
        <v>50000</v>
      </c>
      <c r="E148" s="121">
        <f>[1]mo!L72</f>
        <v>182350</v>
      </c>
      <c r="F148" s="50">
        <f t="shared" si="3"/>
        <v>110250</v>
      </c>
      <c r="G148" s="124">
        <v>2800</v>
      </c>
      <c r="H148" s="125">
        <f>[1]mo!M72</f>
        <v>107450</v>
      </c>
    </row>
    <row r="149" spans="1:8" ht="17.25" thickBot="1">
      <c r="A149" s="403" t="s">
        <v>241</v>
      </c>
      <c r="B149" s="113" t="s">
        <v>266</v>
      </c>
      <c r="C149" s="89">
        <f t="shared" si="2"/>
        <v>1373062</v>
      </c>
      <c r="D149" s="111">
        <v>345000</v>
      </c>
      <c r="E149" s="126">
        <f>[1]mo!L73</f>
        <v>1028062</v>
      </c>
      <c r="F149" s="89">
        <f t="shared" si="3"/>
        <v>464607.66000000003</v>
      </c>
      <c r="G149" s="127">
        <v>175447.44</v>
      </c>
      <c r="H149" s="128">
        <f>[1]mo!M73</f>
        <v>289160.22000000003</v>
      </c>
    </row>
    <row r="150" spans="1:8" ht="95.25" thickBot="1">
      <c r="A150" s="129" t="s">
        <v>267</v>
      </c>
      <c r="B150" s="130" t="s">
        <v>268</v>
      </c>
      <c r="C150" s="116">
        <f t="shared" si="2"/>
        <v>134300</v>
      </c>
      <c r="D150" s="117">
        <f>D151+D155+D156+D157+D158+D159+D160+D161</f>
        <v>74900</v>
      </c>
      <c r="E150" s="117">
        <f>E151+E155+E156+E157+E158+E159+E160+E161</f>
        <v>59400</v>
      </c>
      <c r="F150" s="131">
        <f t="shared" si="3"/>
        <v>26250</v>
      </c>
      <c r="G150" s="117">
        <f>G151+G155+G156+G157+G158+G159+G160+G161</f>
        <v>19550</v>
      </c>
      <c r="H150" s="117">
        <f>H151+H155+H156+H157+H158+H159+H160+H161</f>
        <v>6700</v>
      </c>
    </row>
    <row r="151" spans="1:8" ht="16.5">
      <c r="A151" s="406" t="s">
        <v>239</v>
      </c>
      <c r="B151" s="132" t="s">
        <v>269</v>
      </c>
      <c r="C151" s="133">
        <f t="shared" si="2"/>
        <v>6600</v>
      </c>
      <c r="D151" s="134">
        <v>1600</v>
      </c>
      <c r="E151" s="135">
        <f>[1]mo!L80</f>
        <v>5000</v>
      </c>
      <c r="F151" s="136">
        <f>G151</f>
        <v>1200</v>
      </c>
      <c r="G151" s="137">
        <v>1200</v>
      </c>
      <c r="H151" s="135">
        <f>[1]mo!M80</f>
        <v>0</v>
      </c>
    </row>
    <row r="152" spans="1:8" ht="16.5">
      <c r="A152" s="405"/>
      <c r="B152" s="138" t="s">
        <v>270</v>
      </c>
      <c r="C152" s="139"/>
      <c r="D152" s="140">
        <f>D155+D156</f>
        <v>6400</v>
      </c>
      <c r="E152" s="140">
        <f>E155+E156</f>
        <v>7000</v>
      </c>
      <c r="F152" s="50"/>
      <c r="G152" s="140">
        <f>G155+G156</f>
        <v>0</v>
      </c>
      <c r="H152" s="140">
        <f>H155+H156</f>
        <v>6700</v>
      </c>
    </row>
    <row r="153" spans="1:8" ht="16.5">
      <c r="A153" s="405"/>
      <c r="B153" s="138" t="s">
        <v>271</v>
      </c>
      <c r="C153" s="139"/>
      <c r="D153" s="140">
        <f>D157+D158+D159+D161</f>
        <v>65900</v>
      </c>
      <c r="E153" s="140">
        <f>E157+E158+E159+E161</f>
        <v>47400</v>
      </c>
      <c r="F153" s="50"/>
      <c r="G153" s="140">
        <f>G157+G158+G159+G161</f>
        <v>18350</v>
      </c>
      <c r="H153" s="140">
        <f>H157+H158+H159+H161</f>
        <v>0</v>
      </c>
    </row>
    <row r="154" spans="1:8" ht="16.5">
      <c r="A154" s="405"/>
      <c r="B154" s="138" t="s">
        <v>272</v>
      </c>
      <c r="C154" s="139"/>
      <c r="D154" s="140">
        <f>D160</f>
        <v>1000</v>
      </c>
      <c r="E154" s="140">
        <f>E160</f>
        <v>0</v>
      </c>
      <c r="F154" s="139"/>
      <c r="G154" s="140">
        <f>G160</f>
        <v>0</v>
      </c>
      <c r="H154" s="140">
        <f>H160</f>
        <v>0</v>
      </c>
    </row>
    <row r="155" spans="1:8" ht="16.5">
      <c r="A155" s="379" t="s">
        <v>256</v>
      </c>
      <c r="B155" s="141" t="s">
        <v>273</v>
      </c>
      <c r="C155" s="50">
        <f t="shared" si="2"/>
        <v>10900</v>
      </c>
      <c r="D155" s="142">
        <v>3900</v>
      </c>
      <c r="E155" s="121">
        <f>[1]mo!L79</f>
        <v>7000</v>
      </c>
      <c r="F155" s="143">
        <f>G155+H155</f>
        <v>6700</v>
      </c>
      <c r="G155" s="122"/>
      <c r="H155" s="121">
        <f>[1]mo!M79</f>
        <v>6700</v>
      </c>
    </row>
    <row r="156" spans="1:8" ht="22.5" customHeight="1">
      <c r="A156" s="407" t="s">
        <v>260</v>
      </c>
      <c r="B156" s="144" t="s">
        <v>274</v>
      </c>
      <c r="C156" s="50">
        <f>D156+E156</f>
        <v>2500</v>
      </c>
      <c r="D156" s="142">
        <v>2500</v>
      </c>
      <c r="E156" s="145"/>
      <c r="F156" s="50">
        <f>G156+H156</f>
        <v>0</v>
      </c>
      <c r="G156" s="146"/>
      <c r="H156" s="145"/>
    </row>
    <row r="157" spans="1:8" ht="16.5">
      <c r="A157" s="379" t="s">
        <v>245</v>
      </c>
      <c r="B157" s="144" t="s">
        <v>275</v>
      </c>
      <c r="C157" s="50">
        <f t="shared" si="2"/>
        <v>56400</v>
      </c>
      <c r="D157" s="147">
        <v>19000</v>
      </c>
      <c r="E157" s="145">
        <f>[1]mo!L81</f>
        <v>37400</v>
      </c>
      <c r="F157" s="50">
        <f>G157+H157</f>
        <v>16450</v>
      </c>
      <c r="G157" s="148">
        <v>16450</v>
      </c>
      <c r="H157" s="145">
        <f>[1]mo!M81</f>
        <v>0</v>
      </c>
    </row>
    <row r="158" spans="1:8" ht="16.5">
      <c r="A158" s="379" t="s">
        <v>253</v>
      </c>
      <c r="B158" s="144" t="s">
        <v>276</v>
      </c>
      <c r="C158" s="50">
        <f>D158+E158</f>
        <v>12000</v>
      </c>
      <c r="D158" s="147">
        <v>12000</v>
      </c>
      <c r="E158" s="149">
        <f>[1]mo!L82</f>
        <v>0</v>
      </c>
      <c r="F158" s="50">
        <f>G158+H158</f>
        <v>300</v>
      </c>
      <c r="G158" s="148">
        <v>300</v>
      </c>
      <c r="H158" s="149">
        <f>[1]mo!M82</f>
        <v>0</v>
      </c>
    </row>
    <row r="159" spans="1:8" ht="16.5">
      <c r="A159" s="379" t="s">
        <v>256</v>
      </c>
      <c r="B159" s="144" t="s">
        <v>277</v>
      </c>
      <c r="C159" s="50">
        <f t="shared" si="2"/>
        <v>2000</v>
      </c>
      <c r="D159" s="109">
        <v>1000</v>
      </c>
      <c r="E159" s="150">
        <f>[1]mo!L83</f>
        <v>1000</v>
      </c>
      <c r="F159" s="50">
        <f t="shared" si="3"/>
        <v>0</v>
      </c>
      <c r="G159" s="151"/>
      <c r="H159" s="150">
        <f>[1]mo!M83</f>
        <v>0</v>
      </c>
    </row>
    <row r="160" spans="1:8" ht="16.5">
      <c r="A160" s="405"/>
      <c r="B160" s="108" t="s">
        <v>278</v>
      </c>
      <c r="C160" s="153">
        <f>E160</f>
        <v>0</v>
      </c>
      <c r="D160" s="109">
        <v>1000</v>
      </c>
      <c r="E160" s="126">
        <f>[1]mo!L84</f>
        <v>0</v>
      </c>
      <c r="F160" s="153">
        <f>H160</f>
        <v>0</v>
      </c>
      <c r="G160" s="124"/>
      <c r="H160" s="150">
        <f>[1]mo!M84</f>
        <v>0</v>
      </c>
    </row>
    <row r="161" spans="1:8" ht="26.25" thickBot="1">
      <c r="A161" s="407" t="s">
        <v>260</v>
      </c>
      <c r="B161" s="152" t="s">
        <v>279</v>
      </c>
      <c r="C161" s="153">
        <f t="shared" si="2"/>
        <v>42900</v>
      </c>
      <c r="D161" s="154">
        <v>33900</v>
      </c>
      <c r="E161" s="126">
        <f>[1]mo!L85</f>
        <v>9000</v>
      </c>
      <c r="F161" s="153">
        <f t="shared" si="3"/>
        <v>1600</v>
      </c>
      <c r="G161" s="155">
        <v>1600</v>
      </c>
      <c r="H161" s="126">
        <f>[1]mo!M85</f>
        <v>0</v>
      </c>
    </row>
    <row r="162" spans="1:8" ht="111" thickBot="1">
      <c r="A162" s="408" t="s">
        <v>280</v>
      </c>
      <c r="B162" s="156" t="s">
        <v>281</v>
      </c>
      <c r="C162" s="157">
        <f t="shared" si="2"/>
        <v>44668280</v>
      </c>
      <c r="D162" s="120">
        <f>D163+D164+D165+D170+D171+D172+D173+D174+D175+D176+D177+D178+D179+D180+D181+D182+D183+D184</f>
        <v>12895880</v>
      </c>
      <c r="E162" s="120">
        <f>E163+E164+E165+E170+E171+E172+E173+E174+E175+E176+E177+E178+E179+E180+E181+E182+E183+E184+E185</f>
        <v>31772400</v>
      </c>
      <c r="F162" s="157">
        <f t="shared" si="3"/>
        <v>19661674.870000001</v>
      </c>
      <c r="G162" s="120">
        <f>G163+G164+G165+G170+G171+G172+G173+G174+G175+G176+G177+G178+G179+G180+G181+G182+G183+G184</f>
        <v>9147191.8200000022</v>
      </c>
      <c r="H162" s="120">
        <f>H163+H164+H165+H170+H171+H172+H173+H174+H175+H176+H177+H178+H179+H180+H181+H182+H183+H184+H185</f>
        <v>10514483.049999999</v>
      </c>
    </row>
    <row r="163" spans="1:8" ht="16.5">
      <c r="A163" s="405" t="s">
        <v>237</v>
      </c>
      <c r="B163" s="158" t="s">
        <v>282</v>
      </c>
      <c r="C163" s="89">
        <f t="shared" si="2"/>
        <v>22896862</v>
      </c>
      <c r="D163" s="159">
        <v>6638662</v>
      </c>
      <c r="E163" s="160">
        <f>[1]mo!L87</f>
        <v>16258200</v>
      </c>
      <c r="F163" s="89">
        <f t="shared" si="3"/>
        <v>11234612.300000001</v>
      </c>
      <c r="G163" s="161">
        <v>6060871.5300000003</v>
      </c>
      <c r="H163" s="160">
        <f>[1]mo!M87</f>
        <v>5173740.7700000005</v>
      </c>
    </row>
    <row r="164" spans="1:8" ht="16.5">
      <c r="A164" s="379" t="s">
        <v>241</v>
      </c>
      <c r="B164" s="158" t="s">
        <v>283</v>
      </c>
      <c r="C164" s="50">
        <f t="shared" si="2"/>
        <v>7170195</v>
      </c>
      <c r="D164" s="162">
        <v>2365895</v>
      </c>
      <c r="E164" s="160">
        <f>[1]mo!L88</f>
        <v>4804300</v>
      </c>
      <c r="F164" s="50">
        <f t="shared" si="3"/>
        <v>3295697.8400000003</v>
      </c>
      <c r="G164" s="163">
        <v>1998364.11</v>
      </c>
      <c r="H164" s="160">
        <f>[1]mo!M88</f>
        <v>1297333.7300000002</v>
      </c>
    </row>
    <row r="165" spans="1:8" ht="16.5">
      <c r="A165" s="379" t="s">
        <v>239</v>
      </c>
      <c r="B165" s="158" t="s">
        <v>284</v>
      </c>
      <c r="C165" s="50">
        <f t="shared" si="2"/>
        <v>1818050</v>
      </c>
      <c r="D165" s="162">
        <v>407150</v>
      </c>
      <c r="E165" s="160">
        <f>[1]mo!L89</f>
        <v>1410900</v>
      </c>
      <c r="F165" s="50">
        <f t="shared" si="3"/>
        <v>560207.35999999999</v>
      </c>
      <c r="G165" s="163">
        <v>72245</v>
      </c>
      <c r="H165" s="160">
        <f>[1]mo!M89</f>
        <v>487962.36</v>
      </c>
    </row>
    <row r="166" spans="1:8" ht="16.5">
      <c r="A166" s="379"/>
      <c r="B166" s="158" t="s">
        <v>285</v>
      </c>
      <c r="C166" s="50"/>
      <c r="D166" s="162">
        <f>D170+D172+D173+D174</f>
        <v>1084475</v>
      </c>
      <c r="E166" s="162">
        <f>E170+E172+E173+E174</f>
        <v>1380278.62</v>
      </c>
      <c r="F166" s="50"/>
      <c r="G166" s="162">
        <f>G170+G172+G173+G174</f>
        <v>543806.06000000006</v>
      </c>
      <c r="H166" s="162">
        <f>H170+H172+H173+H174</f>
        <v>324948.89</v>
      </c>
    </row>
    <row r="167" spans="1:8" ht="16.5">
      <c r="A167" s="379"/>
      <c r="B167" s="158" t="s">
        <v>286</v>
      </c>
      <c r="C167" s="50"/>
      <c r="D167" s="162">
        <f>D175+D176+D177+D178+D179+D180+D181+D182</f>
        <v>2343698</v>
      </c>
      <c r="E167" s="162">
        <f>E175+E176+E177+E178+E179+E180+E181+E182</f>
        <v>5539921.3799999999</v>
      </c>
      <c r="F167" s="50"/>
      <c r="G167" s="162">
        <f>G175+G176+G177+G178+G179+G180+G181+G182</f>
        <v>463357.89</v>
      </c>
      <c r="H167" s="162">
        <f>H175+H176+H177+H178+H179+H180+H181+H182</f>
        <v>1619871.35</v>
      </c>
    </row>
    <row r="168" spans="1:8" ht="16.5">
      <c r="A168" s="379"/>
      <c r="B168" s="158" t="s">
        <v>287</v>
      </c>
      <c r="C168" s="50"/>
      <c r="D168" s="162">
        <f>D183</f>
        <v>0</v>
      </c>
      <c r="E168" s="162"/>
      <c r="F168" s="50"/>
      <c r="G168" s="162">
        <f>G183</f>
        <v>0</v>
      </c>
      <c r="H168" s="162">
        <f>H183</f>
        <v>1481421.19</v>
      </c>
    </row>
    <row r="169" spans="1:8" ht="16.5">
      <c r="A169" s="379"/>
      <c r="B169" s="158" t="s">
        <v>288</v>
      </c>
      <c r="C169" s="50"/>
      <c r="D169" s="162">
        <f>D184</f>
        <v>56000</v>
      </c>
      <c r="E169" s="162">
        <f>E184</f>
        <v>120000</v>
      </c>
      <c r="F169" s="50"/>
      <c r="G169" s="162">
        <f>G184</f>
        <v>8547.23</v>
      </c>
      <c r="H169" s="162">
        <f>H184</f>
        <v>52144.06</v>
      </c>
    </row>
    <row r="170" spans="1:8" ht="16.5">
      <c r="A170" s="379" t="s">
        <v>243</v>
      </c>
      <c r="B170" s="104" t="s">
        <v>289</v>
      </c>
      <c r="C170" s="50">
        <f t="shared" si="2"/>
        <v>984318.62</v>
      </c>
      <c r="D170" s="109">
        <v>476400</v>
      </c>
      <c r="E170" s="121">
        <f>[1]mo!L95</f>
        <v>507918.62</v>
      </c>
      <c r="F170" s="50">
        <f t="shared" si="3"/>
        <v>426639.63</v>
      </c>
      <c r="G170" s="124">
        <v>223278.74</v>
      </c>
      <c r="H170" s="121">
        <f>[1]mo!M95</f>
        <v>203360.89</v>
      </c>
    </row>
    <row r="171" spans="1:8" ht="16.5">
      <c r="A171" s="379" t="s">
        <v>251</v>
      </c>
      <c r="B171" s="104" t="s">
        <v>290</v>
      </c>
      <c r="C171" s="50">
        <f t="shared" si="2"/>
        <v>138000</v>
      </c>
      <c r="D171" s="109"/>
      <c r="E171" s="121">
        <f>[1]mo!L96</f>
        <v>138000</v>
      </c>
      <c r="F171" s="50">
        <f t="shared" si="3"/>
        <v>1331</v>
      </c>
      <c r="G171" s="124"/>
      <c r="H171" s="121">
        <f>[1]mo!M96</f>
        <v>1331</v>
      </c>
    </row>
    <row r="172" spans="1:8" ht="16.5">
      <c r="A172" s="379" t="s">
        <v>253</v>
      </c>
      <c r="B172" s="104" t="s">
        <v>291</v>
      </c>
      <c r="C172" s="50">
        <f t="shared" si="2"/>
        <v>598360</v>
      </c>
      <c r="D172" s="109">
        <v>245000</v>
      </c>
      <c r="E172" s="121">
        <f>[1]mo!L97</f>
        <v>353360</v>
      </c>
      <c r="F172" s="50">
        <f t="shared" si="3"/>
        <v>223675.57</v>
      </c>
      <c r="G172" s="124">
        <v>157045.57</v>
      </c>
      <c r="H172" s="121">
        <f>[1]mo!M97</f>
        <v>66630</v>
      </c>
    </row>
    <row r="173" spans="1:8" ht="16.5">
      <c r="A173" s="379" t="s">
        <v>258</v>
      </c>
      <c r="B173" s="104" t="s">
        <v>292</v>
      </c>
      <c r="C173" s="50">
        <f t="shared" si="2"/>
        <v>305000</v>
      </c>
      <c r="D173" s="109">
        <v>130000</v>
      </c>
      <c r="E173" s="121">
        <f>[1]mo!L98</f>
        <v>175000</v>
      </c>
      <c r="F173" s="50">
        <f t="shared" si="3"/>
        <v>81468</v>
      </c>
      <c r="G173" s="124">
        <v>61080</v>
      </c>
      <c r="H173" s="121">
        <f>[1]mo!M98</f>
        <v>20388</v>
      </c>
    </row>
    <row r="174" spans="1:8" ht="25.5">
      <c r="A174" s="409" t="s">
        <v>260</v>
      </c>
      <c r="B174" s="104" t="s">
        <v>293</v>
      </c>
      <c r="C174" s="50">
        <f t="shared" si="2"/>
        <v>577075</v>
      </c>
      <c r="D174" s="109">
        <v>233075</v>
      </c>
      <c r="E174" s="121">
        <f>[1]mo!L99</f>
        <v>344000</v>
      </c>
      <c r="F174" s="50">
        <f t="shared" si="3"/>
        <v>136971.75</v>
      </c>
      <c r="G174" s="124">
        <v>102401.75</v>
      </c>
      <c r="H174" s="121">
        <f>[1]mo!M99</f>
        <v>34570</v>
      </c>
    </row>
    <row r="175" spans="1:8" ht="16.5">
      <c r="A175" s="379" t="s">
        <v>243</v>
      </c>
      <c r="B175" s="104" t="s">
        <v>294</v>
      </c>
      <c r="C175" s="50">
        <f t="shared" si="2"/>
        <v>135800</v>
      </c>
      <c r="D175" s="164">
        <v>60800</v>
      </c>
      <c r="E175" s="121">
        <f>[1]mo!L100</f>
        <v>75000</v>
      </c>
      <c r="F175" s="50">
        <f t="shared" si="3"/>
        <v>27597.58</v>
      </c>
      <c r="G175" s="124">
        <v>19592.580000000002</v>
      </c>
      <c r="H175" s="121">
        <f>[1]mo!M100</f>
        <v>8005</v>
      </c>
    </row>
    <row r="176" spans="1:8" ht="16.5">
      <c r="A176" s="379" t="s">
        <v>245</v>
      </c>
      <c r="B176" s="104" t="s">
        <v>295</v>
      </c>
      <c r="C176" s="50">
        <f t="shared" si="2"/>
        <v>549478.21</v>
      </c>
      <c r="D176" s="109">
        <v>75850</v>
      </c>
      <c r="E176" s="121">
        <f>[1]mo!L101</f>
        <v>473628.21</v>
      </c>
      <c r="F176" s="50">
        <f t="shared" si="3"/>
        <v>266755.39</v>
      </c>
      <c r="G176" s="124">
        <v>71655</v>
      </c>
      <c r="H176" s="121">
        <f>[1]mo!M101</f>
        <v>195100.38999999998</v>
      </c>
    </row>
    <row r="177" spans="1:8" ht="16.5">
      <c r="A177" s="379" t="s">
        <v>247</v>
      </c>
      <c r="B177" s="104" t="s">
        <v>296</v>
      </c>
      <c r="C177" s="50">
        <f t="shared" si="2"/>
        <v>1959700.67</v>
      </c>
      <c r="D177" s="164">
        <v>305000</v>
      </c>
      <c r="E177" s="121">
        <f>[1]mo!L102</f>
        <v>1654700.67</v>
      </c>
      <c r="F177" s="50">
        <f>G177</f>
        <v>167201.98000000001</v>
      </c>
      <c r="G177" s="124">
        <v>167201.98000000001</v>
      </c>
      <c r="H177" s="121">
        <f>[1]mo!M102</f>
        <v>737103.42999999993</v>
      </c>
    </row>
    <row r="178" spans="1:8" ht="16.5">
      <c r="A178" s="379" t="s">
        <v>251</v>
      </c>
      <c r="B178" s="104" t="s">
        <v>297</v>
      </c>
      <c r="C178" s="50">
        <f t="shared" si="2"/>
        <v>974072</v>
      </c>
      <c r="D178" s="109">
        <v>93172</v>
      </c>
      <c r="E178" s="121">
        <f>[1]mo!L103</f>
        <v>880900</v>
      </c>
      <c r="F178" s="50">
        <f t="shared" si="3"/>
        <v>72645.290000000008</v>
      </c>
      <c r="G178" s="124">
        <v>4480</v>
      </c>
      <c r="H178" s="121">
        <f>[1]mo!M103</f>
        <v>68165.290000000008</v>
      </c>
    </row>
    <row r="179" spans="1:8" ht="16.5">
      <c r="A179" s="379" t="s">
        <v>253</v>
      </c>
      <c r="B179" s="104" t="s">
        <v>298</v>
      </c>
      <c r="C179" s="50">
        <f t="shared" si="2"/>
        <v>869095.5</v>
      </c>
      <c r="D179" s="109">
        <v>270138</v>
      </c>
      <c r="E179" s="121">
        <f>[1]mo!L104</f>
        <v>598957.5</v>
      </c>
      <c r="F179" s="50">
        <f t="shared" si="3"/>
        <v>448680.57</v>
      </c>
      <c r="G179" s="124">
        <v>115321.33</v>
      </c>
      <c r="H179" s="121">
        <f>[1]mo!M104</f>
        <v>333359.24</v>
      </c>
    </row>
    <row r="180" spans="1:8" ht="16.5">
      <c r="A180" s="379" t="s">
        <v>256</v>
      </c>
      <c r="B180" s="108" t="s">
        <v>299</v>
      </c>
      <c r="C180" s="50">
        <f t="shared" si="2"/>
        <v>68000</v>
      </c>
      <c r="D180" s="165">
        <v>57000</v>
      </c>
      <c r="E180" s="126">
        <f>[1]mo!L105</f>
        <v>11000</v>
      </c>
      <c r="F180" s="50">
        <f t="shared" si="3"/>
        <v>17000</v>
      </c>
      <c r="G180" s="127">
        <v>17000</v>
      </c>
      <c r="H180" s="126">
        <f>[1]mo!M105</f>
        <v>0</v>
      </c>
    </row>
    <row r="181" spans="1:8" ht="16.5">
      <c r="A181" s="379" t="s">
        <v>258</v>
      </c>
      <c r="B181" s="108" t="s">
        <v>300</v>
      </c>
      <c r="C181" s="50">
        <f t="shared" si="2"/>
        <v>1135270</v>
      </c>
      <c r="D181" s="164">
        <v>195000</v>
      </c>
      <c r="E181" s="150">
        <f>[1]mo!L106</f>
        <v>940270</v>
      </c>
      <c r="F181" s="50">
        <f t="shared" si="3"/>
        <v>18040</v>
      </c>
      <c r="G181" s="124">
        <v>13800</v>
      </c>
      <c r="H181" s="150">
        <f>[1]mo!M106</f>
        <v>4240</v>
      </c>
    </row>
    <row r="182" spans="1:8" ht="25.5">
      <c r="A182" s="409" t="s">
        <v>260</v>
      </c>
      <c r="B182" s="108" t="s">
        <v>301</v>
      </c>
      <c r="C182" s="50">
        <f t="shared" si="2"/>
        <v>2192203</v>
      </c>
      <c r="D182" s="164">
        <v>1286738</v>
      </c>
      <c r="E182" s="150">
        <f>[1]mo!L107</f>
        <v>905465</v>
      </c>
      <c r="F182" s="50">
        <f t="shared" si="3"/>
        <v>328205</v>
      </c>
      <c r="G182" s="124">
        <v>54307</v>
      </c>
      <c r="H182" s="150">
        <f>[1]mo!M107</f>
        <v>273898</v>
      </c>
    </row>
    <row r="183" spans="1:8" ht="16.5">
      <c r="A183" s="379" t="s">
        <v>256</v>
      </c>
      <c r="B183" s="108" t="s">
        <v>302</v>
      </c>
      <c r="C183" s="50">
        <f t="shared" si="2"/>
        <v>2020800</v>
      </c>
      <c r="D183" s="165"/>
      <c r="E183" s="166">
        <f>[1]mo!L108</f>
        <v>2020800</v>
      </c>
      <c r="F183" s="50">
        <f t="shared" si="3"/>
        <v>1481421.19</v>
      </c>
      <c r="G183" s="127"/>
      <c r="H183" s="166">
        <f>[1]mo!M108</f>
        <v>1481421.19</v>
      </c>
    </row>
    <row r="184" spans="1:8" ht="16.5">
      <c r="A184" s="379" t="s">
        <v>256</v>
      </c>
      <c r="B184" s="108" t="s">
        <v>303</v>
      </c>
      <c r="C184" s="89">
        <f t="shared" si="2"/>
        <v>176000</v>
      </c>
      <c r="D184" s="165">
        <v>56000</v>
      </c>
      <c r="E184" s="166">
        <f>[1]mo!L109</f>
        <v>120000</v>
      </c>
      <c r="F184" s="89">
        <f t="shared" si="3"/>
        <v>60691.289999999994</v>
      </c>
      <c r="G184" s="127">
        <v>8547.23</v>
      </c>
      <c r="H184" s="166">
        <f>[1]mo!M109</f>
        <v>52144.06</v>
      </c>
    </row>
    <row r="185" spans="1:8" ht="17.25" thickBot="1">
      <c r="A185" s="379" t="s">
        <v>256</v>
      </c>
      <c r="B185" s="113" t="s">
        <v>304</v>
      </c>
      <c r="C185" s="89">
        <f t="shared" si="2"/>
        <v>100000</v>
      </c>
      <c r="D185" s="165"/>
      <c r="E185" s="166">
        <f>[1]mo!L110</f>
        <v>100000</v>
      </c>
      <c r="F185" s="89">
        <f t="shared" si="3"/>
        <v>75729.7</v>
      </c>
      <c r="G185" s="127"/>
      <c r="H185" s="166">
        <f>[1]mo!M110</f>
        <v>75729.7</v>
      </c>
    </row>
    <row r="186" spans="1:8" ht="17.25" thickBot="1">
      <c r="A186" s="411" t="s">
        <v>305</v>
      </c>
      <c r="B186" s="167" t="s">
        <v>306</v>
      </c>
      <c r="C186" s="116">
        <f t="shared" si="2"/>
        <v>8400</v>
      </c>
      <c r="D186" s="117">
        <f>SUM(D187:D189)</f>
        <v>8400</v>
      </c>
      <c r="E186" s="118"/>
      <c r="F186" s="116">
        <f t="shared" si="3"/>
        <v>0</v>
      </c>
      <c r="G186" s="119">
        <f>SUM(G187:G189)</f>
        <v>0</v>
      </c>
      <c r="H186" s="120"/>
    </row>
    <row r="187" spans="1:8" ht="16.5">
      <c r="A187" s="405" t="s">
        <v>243</v>
      </c>
      <c r="B187" s="104" t="s">
        <v>307</v>
      </c>
      <c r="C187" s="105">
        <f t="shared" si="2"/>
        <v>2100</v>
      </c>
      <c r="D187" s="154">
        <v>2100</v>
      </c>
      <c r="E187" s="168"/>
      <c r="F187" s="105">
        <f t="shared" si="3"/>
        <v>0</v>
      </c>
      <c r="G187" s="169"/>
      <c r="H187" s="170"/>
    </row>
    <row r="188" spans="1:8" ht="16.5">
      <c r="A188" s="379" t="s">
        <v>253</v>
      </c>
      <c r="B188" s="108" t="s">
        <v>308</v>
      </c>
      <c r="C188" s="50">
        <f t="shared" si="2"/>
        <v>5020</v>
      </c>
      <c r="D188" s="109">
        <v>5020</v>
      </c>
      <c r="E188" s="171"/>
      <c r="F188" s="50">
        <f t="shared" si="3"/>
        <v>0</v>
      </c>
      <c r="G188" s="127"/>
      <c r="H188" s="172"/>
    </row>
    <row r="189" spans="1:8" ht="26.25" thickBot="1">
      <c r="A189" s="410" t="s">
        <v>260</v>
      </c>
      <c r="B189" s="152" t="s">
        <v>309</v>
      </c>
      <c r="C189" s="89">
        <f t="shared" si="2"/>
        <v>1280</v>
      </c>
      <c r="D189" s="154">
        <v>1280</v>
      </c>
      <c r="E189" s="126"/>
      <c r="F189" s="89">
        <f t="shared" si="3"/>
        <v>0</v>
      </c>
      <c r="G189" s="127"/>
      <c r="H189" s="173"/>
    </row>
    <row r="190" spans="1:8" ht="79.5" thickBot="1">
      <c r="A190" s="412" t="s">
        <v>310</v>
      </c>
      <c r="B190" s="130" t="s">
        <v>311</v>
      </c>
      <c r="C190" s="131">
        <f t="shared" si="2"/>
        <v>6745146.7599999998</v>
      </c>
      <c r="D190" s="117">
        <f>D191+D192+D193+D197+D198+D199+D200+D201+D202+D203+D204+D205+D206+D207+D208+D209+D210</f>
        <v>6745146.7599999998</v>
      </c>
      <c r="E190" s="118"/>
      <c r="F190" s="131">
        <f t="shared" si="3"/>
        <v>5639608.4099999992</v>
      </c>
      <c r="G190" s="117">
        <f>G191+G192+G193+G197+G198+G199+G200+G201+G202+G203+G204+G205+G206+G207+G208+G209+G210</f>
        <v>5639608.4099999992</v>
      </c>
      <c r="H190" s="174"/>
    </row>
    <row r="191" spans="1:8" ht="16.5">
      <c r="A191" s="405" t="s">
        <v>237</v>
      </c>
      <c r="B191" s="158" t="s">
        <v>312</v>
      </c>
      <c r="C191" s="89">
        <f t="shared" si="2"/>
        <v>4297734.76</v>
      </c>
      <c r="D191" s="159">
        <v>4297734.76</v>
      </c>
      <c r="E191" s="160"/>
      <c r="F191" s="89">
        <f t="shared" si="3"/>
        <v>3908138.31</v>
      </c>
      <c r="G191" s="163">
        <v>3908138.31</v>
      </c>
      <c r="H191" s="121"/>
    </row>
    <row r="192" spans="1:8" ht="16.5">
      <c r="A192" s="379" t="s">
        <v>241</v>
      </c>
      <c r="B192" s="158" t="s">
        <v>313</v>
      </c>
      <c r="C192" s="50">
        <f t="shared" si="2"/>
        <v>1292473.05</v>
      </c>
      <c r="D192" s="159">
        <v>1292473.05</v>
      </c>
      <c r="E192" s="171"/>
      <c r="F192" s="50">
        <f t="shared" si="3"/>
        <v>1061120.8500000001</v>
      </c>
      <c r="G192" s="163">
        <v>1061120.8500000001</v>
      </c>
      <c r="H192" s="150"/>
    </row>
    <row r="193" spans="1:8" ht="16.5">
      <c r="A193" s="379" t="s">
        <v>239</v>
      </c>
      <c r="B193" s="158" t="s">
        <v>314</v>
      </c>
      <c r="C193" s="50">
        <f t="shared" si="2"/>
        <v>226740</v>
      </c>
      <c r="D193" s="159">
        <v>226740</v>
      </c>
      <c r="E193" s="171"/>
      <c r="F193" s="50">
        <f t="shared" si="3"/>
        <v>132389.5</v>
      </c>
      <c r="G193" s="163">
        <v>132389.5</v>
      </c>
      <c r="H193" s="150"/>
    </row>
    <row r="194" spans="1:8" ht="16.5">
      <c r="A194" s="379"/>
      <c r="B194" s="158" t="s">
        <v>315</v>
      </c>
      <c r="C194" s="50"/>
      <c r="D194" s="159">
        <f>D197+D198+D199+D200+D201</f>
        <v>583600</v>
      </c>
      <c r="E194" s="171"/>
      <c r="F194" s="50"/>
      <c r="G194" s="159">
        <f>G197+G198+G199+G200+G201</f>
        <v>385350.69</v>
      </c>
      <c r="H194" s="150"/>
    </row>
    <row r="195" spans="1:8" ht="16.5">
      <c r="A195" s="379"/>
      <c r="B195" s="158" t="s">
        <v>316</v>
      </c>
      <c r="C195" s="50"/>
      <c r="D195" s="159">
        <f>D202+D203+D204+D205+D206+D207+D208+D209</f>
        <v>341539</v>
      </c>
      <c r="E195" s="171"/>
      <c r="F195" s="50"/>
      <c r="G195" s="159">
        <f>G202+G203+G204+G205+G206+G207+G208+G209</f>
        <v>151395</v>
      </c>
      <c r="H195" s="150"/>
    </row>
    <row r="196" spans="1:8" ht="16.5">
      <c r="A196" s="379"/>
      <c r="B196" s="158" t="s">
        <v>317</v>
      </c>
      <c r="C196" s="50"/>
      <c r="D196" s="159">
        <f>D210</f>
        <v>3059.95</v>
      </c>
      <c r="E196" s="171"/>
      <c r="F196" s="50"/>
      <c r="G196" s="159">
        <f>G210</f>
        <v>1214.06</v>
      </c>
      <c r="H196" s="150"/>
    </row>
    <row r="197" spans="1:8" ht="16.5">
      <c r="A197" s="379" t="s">
        <v>243</v>
      </c>
      <c r="B197" s="104" t="s">
        <v>318</v>
      </c>
      <c r="C197" s="50">
        <f t="shared" si="2"/>
        <v>267100</v>
      </c>
      <c r="D197" s="106">
        <v>267100</v>
      </c>
      <c r="E197" s="150"/>
      <c r="F197" s="50">
        <f t="shared" si="3"/>
        <v>119599.89</v>
      </c>
      <c r="G197" s="124">
        <v>119599.89</v>
      </c>
      <c r="H197" s="150"/>
    </row>
    <row r="198" spans="1:8" ht="16.5">
      <c r="A198" s="379" t="s">
        <v>251</v>
      </c>
      <c r="B198" s="104" t="s">
        <v>319</v>
      </c>
      <c r="C198" s="50">
        <f t="shared" si="2"/>
        <v>4000</v>
      </c>
      <c r="D198" s="106">
        <v>4000</v>
      </c>
      <c r="E198" s="150"/>
      <c r="F198" s="50">
        <f t="shared" si="3"/>
        <v>2170</v>
      </c>
      <c r="G198" s="124">
        <v>2170</v>
      </c>
      <c r="H198" s="150"/>
    </row>
    <row r="199" spans="1:8" ht="16.5">
      <c r="A199" s="379" t="s">
        <v>253</v>
      </c>
      <c r="B199" s="104" t="s">
        <v>320</v>
      </c>
      <c r="C199" s="50">
        <f t="shared" si="2"/>
        <v>264600</v>
      </c>
      <c r="D199" s="106">
        <v>264600</v>
      </c>
      <c r="E199" s="150"/>
      <c r="F199" s="50">
        <f t="shared" si="3"/>
        <v>263580.79999999999</v>
      </c>
      <c r="G199" s="124">
        <v>263580.79999999999</v>
      </c>
      <c r="H199" s="150"/>
    </row>
    <row r="200" spans="1:8" ht="16.5">
      <c r="A200" s="379" t="s">
        <v>258</v>
      </c>
      <c r="B200" s="104" t="s">
        <v>321</v>
      </c>
      <c r="C200" s="50">
        <f t="shared" si="2"/>
        <v>22800</v>
      </c>
      <c r="D200" s="106">
        <v>22800</v>
      </c>
      <c r="E200" s="150"/>
      <c r="F200" s="50">
        <f t="shared" si="3"/>
        <v>0</v>
      </c>
      <c r="G200" s="124"/>
      <c r="H200" s="150"/>
    </row>
    <row r="201" spans="1:8" ht="25.5">
      <c r="A201" s="403" t="s">
        <v>260</v>
      </c>
      <c r="B201" s="104" t="s">
        <v>322</v>
      </c>
      <c r="C201" s="50">
        <f t="shared" si="2"/>
        <v>25100</v>
      </c>
      <c r="D201" s="106">
        <v>25100</v>
      </c>
      <c r="E201" s="150"/>
      <c r="F201" s="50">
        <f t="shared" si="3"/>
        <v>0</v>
      </c>
      <c r="G201" s="124"/>
      <c r="H201" s="150"/>
    </row>
    <row r="202" spans="1:8" ht="16.5">
      <c r="A202" s="379" t="s">
        <v>251</v>
      </c>
      <c r="B202" s="104" t="s">
        <v>323</v>
      </c>
      <c r="C202" s="50">
        <f t="shared" si="2"/>
        <v>4500</v>
      </c>
      <c r="D202" s="106">
        <v>4500</v>
      </c>
      <c r="E202" s="150"/>
      <c r="F202" s="50">
        <f t="shared" si="3"/>
        <v>0</v>
      </c>
      <c r="G202" s="124"/>
      <c r="H202" s="150"/>
    </row>
    <row r="203" spans="1:8" ht="16.5">
      <c r="A203" s="379" t="s">
        <v>245</v>
      </c>
      <c r="B203" s="104" t="s">
        <v>324</v>
      </c>
      <c r="C203" s="50">
        <f t="shared" si="2"/>
        <v>69480</v>
      </c>
      <c r="D203" s="106">
        <v>69480</v>
      </c>
      <c r="E203" s="150"/>
      <c r="F203" s="50">
        <f t="shared" si="3"/>
        <v>54790</v>
      </c>
      <c r="G203" s="124">
        <v>54790</v>
      </c>
      <c r="H203" s="150"/>
    </row>
    <row r="204" spans="1:8" ht="16.5">
      <c r="A204" s="379" t="s">
        <v>247</v>
      </c>
      <c r="B204" s="104" t="s">
        <v>325</v>
      </c>
      <c r="C204" s="50">
        <f t="shared" si="2"/>
        <v>9900</v>
      </c>
      <c r="D204" s="106">
        <v>9900</v>
      </c>
      <c r="E204" s="150"/>
      <c r="F204" s="50">
        <f t="shared" si="3"/>
        <v>9900</v>
      </c>
      <c r="G204" s="124">
        <v>9900</v>
      </c>
      <c r="H204" s="150"/>
    </row>
    <row r="205" spans="1:8" ht="16.5">
      <c r="A205" s="379" t="s">
        <v>251</v>
      </c>
      <c r="B205" s="104" t="s">
        <v>326</v>
      </c>
      <c r="C205" s="50">
        <f t="shared" si="2"/>
        <v>3700</v>
      </c>
      <c r="D205" s="106">
        <v>3700</v>
      </c>
      <c r="E205" s="150"/>
      <c r="F205" s="50">
        <f t="shared" si="3"/>
        <v>0</v>
      </c>
      <c r="G205" s="124"/>
      <c r="H205" s="150"/>
    </row>
    <row r="206" spans="1:8" ht="16.5">
      <c r="A206" s="379" t="s">
        <v>253</v>
      </c>
      <c r="B206" s="104" t="s">
        <v>327</v>
      </c>
      <c r="C206" s="50">
        <f t="shared" si="2"/>
        <v>68980</v>
      </c>
      <c r="D206" s="106">
        <v>68980</v>
      </c>
      <c r="E206" s="150"/>
      <c r="F206" s="50">
        <f t="shared" si="3"/>
        <v>46480</v>
      </c>
      <c r="G206" s="124">
        <v>46480</v>
      </c>
      <c r="H206" s="150"/>
    </row>
    <row r="207" spans="1:8" ht="16.5">
      <c r="A207" s="379" t="s">
        <v>256</v>
      </c>
      <c r="B207" s="104" t="s">
        <v>328</v>
      </c>
      <c r="C207" s="50">
        <f t="shared" si="2"/>
        <v>1000</v>
      </c>
      <c r="D207" s="106">
        <v>1000</v>
      </c>
      <c r="E207" s="150"/>
      <c r="F207" s="50">
        <f t="shared" si="3"/>
        <v>0</v>
      </c>
      <c r="G207" s="124"/>
      <c r="H207" s="150"/>
    </row>
    <row r="208" spans="1:8" ht="16.5">
      <c r="A208" s="379" t="s">
        <v>258</v>
      </c>
      <c r="B208" s="104" t="s">
        <v>329</v>
      </c>
      <c r="C208" s="50">
        <f t="shared" si="2"/>
        <v>21800</v>
      </c>
      <c r="D208" s="106">
        <v>21800</v>
      </c>
      <c r="E208" s="150"/>
      <c r="F208" s="50">
        <f t="shared" si="3"/>
        <v>18100</v>
      </c>
      <c r="G208" s="124">
        <v>18100</v>
      </c>
      <c r="H208" s="150"/>
    </row>
    <row r="209" spans="1:8" ht="25.5">
      <c r="A209" s="403" t="s">
        <v>260</v>
      </c>
      <c r="B209" s="104" t="s">
        <v>330</v>
      </c>
      <c r="C209" s="50">
        <f t="shared" si="2"/>
        <v>162179</v>
      </c>
      <c r="D209" s="106">
        <v>162179</v>
      </c>
      <c r="E209" s="150"/>
      <c r="F209" s="50">
        <f t="shared" si="3"/>
        <v>22125</v>
      </c>
      <c r="G209" s="124">
        <v>22125</v>
      </c>
      <c r="H209" s="150"/>
    </row>
    <row r="210" spans="1:8" ht="17.25" thickBot="1">
      <c r="A210" s="379" t="s">
        <v>256</v>
      </c>
      <c r="B210" s="104" t="s">
        <v>331</v>
      </c>
      <c r="C210" s="89">
        <f t="shared" si="2"/>
        <v>3059.95</v>
      </c>
      <c r="D210" s="106">
        <v>3059.95</v>
      </c>
      <c r="E210" s="166"/>
      <c r="F210" s="89">
        <f t="shared" si="3"/>
        <v>1214.06</v>
      </c>
      <c r="G210" s="127">
        <v>1214.06</v>
      </c>
      <c r="H210" s="166"/>
    </row>
    <row r="211" spans="1:8" ht="32.25" thickBot="1">
      <c r="A211" s="413" t="s">
        <v>332</v>
      </c>
      <c r="B211" s="130" t="s">
        <v>333</v>
      </c>
      <c r="C211" s="131">
        <f t="shared" si="2"/>
        <v>0</v>
      </c>
      <c r="D211" s="175">
        <f>D212</f>
        <v>0</v>
      </c>
      <c r="E211" s="118">
        <f>E212</f>
        <v>0</v>
      </c>
      <c r="F211" s="131">
        <f t="shared" si="3"/>
        <v>0</v>
      </c>
      <c r="G211" s="119">
        <f>G212</f>
        <v>0</v>
      </c>
      <c r="H211" s="174">
        <f>[1]mo!M111</f>
        <v>0</v>
      </c>
    </row>
    <row r="212" spans="1:8" ht="17.25" thickBot="1">
      <c r="A212" s="410" t="s">
        <v>256</v>
      </c>
      <c r="B212" s="176" t="s">
        <v>334</v>
      </c>
      <c r="C212" s="89">
        <f t="shared" si="2"/>
        <v>0</v>
      </c>
      <c r="D212" s="177"/>
      <c r="E212" s="126">
        <f>[1]mo!L111</f>
        <v>0</v>
      </c>
      <c r="F212" s="89">
        <f t="shared" si="3"/>
        <v>0</v>
      </c>
      <c r="G212" s="169"/>
      <c r="H212" s="178">
        <f>[1]mo!M112</f>
        <v>0</v>
      </c>
    </row>
    <row r="213" spans="1:8" ht="17.25" thickBot="1">
      <c r="A213" s="413" t="s">
        <v>335</v>
      </c>
      <c r="B213" s="115" t="s">
        <v>336</v>
      </c>
      <c r="C213" s="116">
        <f t="shared" si="2"/>
        <v>73000</v>
      </c>
      <c r="D213" s="117">
        <f>SUM(D214)</f>
        <v>50000</v>
      </c>
      <c r="E213" s="118">
        <f>E214</f>
        <v>23000</v>
      </c>
      <c r="F213" s="116">
        <f t="shared" si="3"/>
        <v>0</v>
      </c>
      <c r="G213" s="119">
        <f>SUM(G214)</f>
        <v>0</v>
      </c>
      <c r="H213" s="120">
        <f>[1]mo!M113</f>
        <v>0</v>
      </c>
    </row>
    <row r="214" spans="1:8" ht="17.25" thickBot="1">
      <c r="A214" s="410" t="s">
        <v>256</v>
      </c>
      <c r="B214" s="176" t="s">
        <v>337</v>
      </c>
      <c r="C214" s="116">
        <f t="shared" si="2"/>
        <v>73000</v>
      </c>
      <c r="D214" s="154">
        <v>50000</v>
      </c>
      <c r="E214" s="126">
        <f>[1]mo!L114</f>
        <v>23000</v>
      </c>
      <c r="F214" s="116">
        <f t="shared" si="3"/>
        <v>0</v>
      </c>
      <c r="G214" s="169"/>
      <c r="H214" s="173">
        <f>[1]mo!M114</f>
        <v>0</v>
      </c>
    </row>
    <row r="215" spans="1:8" ht="32.25" thickBot="1">
      <c r="A215" s="413" t="s">
        <v>338</v>
      </c>
      <c r="B215" s="115" t="s">
        <v>339</v>
      </c>
      <c r="C215" s="116">
        <f t="shared" si="2"/>
        <v>22658186</v>
      </c>
      <c r="D215" s="117">
        <f>D216+D217+D218+D219+D220+D221+D225+D226+D227+D228+D229+D230+D231+D232+D233+D234+D236+D237+D238</f>
        <v>22655386</v>
      </c>
      <c r="E215" s="118">
        <f>E237</f>
        <v>2800</v>
      </c>
      <c r="F215" s="116">
        <f t="shared" si="3"/>
        <v>11317864.170000004</v>
      </c>
      <c r="G215" s="117">
        <f>G216+G217+G218+G219+G220+G221+G225+G226+G227+G228+G229+G230+G231+G232+G233+G234+G236+G237+G238</f>
        <v>11317864.170000004</v>
      </c>
      <c r="H215" s="174">
        <f>H238</f>
        <v>0</v>
      </c>
    </row>
    <row r="216" spans="1:8" ht="16.5">
      <c r="A216" s="405" t="s">
        <v>237</v>
      </c>
      <c r="B216" s="158" t="s">
        <v>340</v>
      </c>
      <c r="C216" s="105">
        <f t="shared" si="2"/>
        <v>7780000</v>
      </c>
      <c r="D216" s="159">
        <v>7780000</v>
      </c>
      <c r="E216" s="160"/>
      <c r="F216" s="105">
        <f t="shared" si="3"/>
        <v>6173201.7800000003</v>
      </c>
      <c r="G216" s="161">
        <v>6173201.7800000003</v>
      </c>
      <c r="H216" s="179"/>
    </row>
    <row r="217" spans="1:8" ht="16.5">
      <c r="A217" s="379" t="s">
        <v>241</v>
      </c>
      <c r="B217" s="158" t="s">
        <v>341</v>
      </c>
      <c r="C217" s="50">
        <f t="shared" si="2"/>
        <v>2498000</v>
      </c>
      <c r="D217" s="159">
        <v>2498000</v>
      </c>
      <c r="E217" s="171"/>
      <c r="F217" s="50">
        <f t="shared" si="3"/>
        <v>2275107.91</v>
      </c>
      <c r="G217" s="163">
        <v>2275107.91</v>
      </c>
      <c r="H217" s="180"/>
    </row>
    <row r="218" spans="1:8" ht="16.5">
      <c r="A218" s="379" t="s">
        <v>239</v>
      </c>
      <c r="B218" s="158" t="s">
        <v>342</v>
      </c>
      <c r="C218" s="50">
        <f t="shared" si="2"/>
        <v>536700</v>
      </c>
      <c r="D218" s="159">
        <v>536700</v>
      </c>
      <c r="E218" s="171"/>
      <c r="F218" s="50">
        <f t="shared" si="3"/>
        <v>17310</v>
      </c>
      <c r="G218" s="163">
        <v>17310</v>
      </c>
      <c r="H218" s="180"/>
    </row>
    <row r="219" spans="1:8" ht="16.5">
      <c r="A219" s="405" t="s">
        <v>237</v>
      </c>
      <c r="B219" s="158" t="s">
        <v>343</v>
      </c>
      <c r="C219" s="50">
        <f t="shared" si="2"/>
        <v>3742362.82</v>
      </c>
      <c r="D219" s="159">
        <v>3742362.82</v>
      </c>
      <c r="E219" s="171"/>
      <c r="F219" s="50">
        <f t="shared" si="3"/>
        <v>1465276.56</v>
      </c>
      <c r="G219" s="163">
        <v>1465276.56</v>
      </c>
      <c r="H219" s="180"/>
    </row>
    <row r="220" spans="1:8" ht="16.5">
      <c r="A220" s="379" t="s">
        <v>241</v>
      </c>
      <c r="B220" s="158" t="s">
        <v>344</v>
      </c>
      <c r="C220" s="50">
        <f t="shared" si="2"/>
        <v>1062106.2</v>
      </c>
      <c r="D220" s="159">
        <v>1062106.2</v>
      </c>
      <c r="E220" s="171"/>
      <c r="F220" s="50">
        <f t="shared" si="3"/>
        <v>511318.24</v>
      </c>
      <c r="G220" s="163">
        <v>511318.24</v>
      </c>
      <c r="H220" s="180"/>
    </row>
    <row r="221" spans="1:8" ht="16.5">
      <c r="A221" s="379" t="s">
        <v>239</v>
      </c>
      <c r="B221" s="158" t="s">
        <v>345</v>
      </c>
      <c r="C221" s="50">
        <f t="shared" si="2"/>
        <v>117320</v>
      </c>
      <c r="D221" s="159">
        <v>117320</v>
      </c>
      <c r="E221" s="171"/>
      <c r="F221" s="50">
        <f t="shared" si="3"/>
        <v>1200</v>
      </c>
      <c r="G221" s="163">
        <v>1200</v>
      </c>
      <c r="H221" s="180"/>
    </row>
    <row r="222" spans="1:8" ht="16.5">
      <c r="A222" s="379"/>
      <c r="B222" s="158" t="s">
        <v>346</v>
      </c>
      <c r="C222" s="50"/>
      <c r="D222" s="159">
        <f>D225+D226+D227+D228+D229</f>
        <v>554716.63</v>
      </c>
      <c r="E222" s="171"/>
      <c r="F222" s="50"/>
      <c r="G222" s="159">
        <f>G225+G226+G227+G228+G229</f>
        <v>146179.82999999999</v>
      </c>
      <c r="H222" s="180"/>
    </row>
    <row r="223" spans="1:8" ht="16.5">
      <c r="A223" s="379"/>
      <c r="B223" s="158" t="s">
        <v>347</v>
      </c>
      <c r="C223" s="50"/>
      <c r="D223" s="159">
        <f>D230+D231+D232+D233+D234+D235+D236+D237</f>
        <v>6139780.3499999996</v>
      </c>
      <c r="E223" s="171"/>
      <c r="F223" s="50"/>
      <c r="G223" s="159">
        <f>G230+G231+G232+G233+G234+G235+G236+G237</f>
        <v>648430.19999999995</v>
      </c>
      <c r="H223" s="180"/>
    </row>
    <row r="224" spans="1:8" ht="16.5">
      <c r="A224" s="379"/>
      <c r="B224" s="158" t="s">
        <v>348</v>
      </c>
      <c r="C224" s="50"/>
      <c r="D224" s="159">
        <f>D238</f>
        <v>224400</v>
      </c>
      <c r="E224" s="171"/>
      <c r="F224" s="50"/>
      <c r="G224" s="159">
        <f>G238</f>
        <v>79839.649999999994</v>
      </c>
      <c r="H224" s="180"/>
    </row>
    <row r="225" spans="1:8" ht="16.5">
      <c r="A225" s="379" t="s">
        <v>243</v>
      </c>
      <c r="B225" s="104" t="s">
        <v>349</v>
      </c>
      <c r="C225" s="50">
        <f t="shared" ref="C225:C407" si="4">D225+E225</f>
        <v>182652.39</v>
      </c>
      <c r="D225" s="106">
        <v>182652.39</v>
      </c>
      <c r="E225" s="150"/>
      <c r="F225" s="50">
        <f t="shared" ref="F225:F407" si="5">G225+H225</f>
        <v>60533.919999999998</v>
      </c>
      <c r="G225" s="124">
        <v>60533.919999999998</v>
      </c>
      <c r="H225" s="181"/>
    </row>
    <row r="226" spans="1:8" ht="16.5">
      <c r="A226" s="379" t="s">
        <v>251</v>
      </c>
      <c r="B226" s="104" t="s">
        <v>350</v>
      </c>
      <c r="C226" s="50">
        <f t="shared" si="4"/>
        <v>10900</v>
      </c>
      <c r="D226" s="106">
        <v>10900</v>
      </c>
      <c r="E226" s="150"/>
      <c r="F226" s="50">
        <f t="shared" si="5"/>
        <v>900</v>
      </c>
      <c r="G226" s="124">
        <v>900</v>
      </c>
      <c r="H226" s="181"/>
    </row>
    <row r="227" spans="1:8" ht="16.5">
      <c r="A227" s="379" t="s">
        <v>253</v>
      </c>
      <c r="B227" s="104" t="s">
        <v>351</v>
      </c>
      <c r="C227" s="50">
        <f t="shared" si="4"/>
        <v>57074</v>
      </c>
      <c r="D227" s="106">
        <v>57074</v>
      </c>
      <c r="E227" s="150"/>
      <c r="F227" s="50">
        <f t="shared" si="5"/>
        <v>54628.67</v>
      </c>
      <c r="G227" s="124">
        <v>54628.67</v>
      </c>
      <c r="H227" s="181"/>
    </row>
    <row r="228" spans="1:8" ht="16.5">
      <c r="A228" s="379" t="s">
        <v>258</v>
      </c>
      <c r="B228" s="104" t="s">
        <v>352</v>
      </c>
      <c r="C228" s="50">
        <f t="shared" si="4"/>
        <v>263251</v>
      </c>
      <c r="D228" s="106">
        <v>263251</v>
      </c>
      <c r="E228" s="150"/>
      <c r="F228" s="50">
        <f t="shared" si="5"/>
        <v>10538</v>
      </c>
      <c r="G228" s="124">
        <v>10538</v>
      </c>
      <c r="H228" s="181"/>
    </row>
    <row r="229" spans="1:8" ht="25.5">
      <c r="A229" s="403" t="s">
        <v>260</v>
      </c>
      <c r="B229" s="104" t="s">
        <v>353</v>
      </c>
      <c r="C229" s="50">
        <f t="shared" si="4"/>
        <v>40839.24</v>
      </c>
      <c r="D229" s="106">
        <v>40839.24</v>
      </c>
      <c r="E229" s="150"/>
      <c r="F229" s="50">
        <f t="shared" si="5"/>
        <v>19579.240000000002</v>
      </c>
      <c r="G229" s="124">
        <v>19579.240000000002</v>
      </c>
      <c r="H229" s="181"/>
    </row>
    <row r="230" spans="1:8" ht="16.5">
      <c r="A230" s="379" t="s">
        <v>243</v>
      </c>
      <c r="B230" s="104" t="s">
        <v>354</v>
      </c>
      <c r="C230" s="50">
        <f t="shared" si="4"/>
        <v>9540</v>
      </c>
      <c r="D230" s="106">
        <v>9540</v>
      </c>
      <c r="E230" s="150"/>
      <c r="F230" s="50">
        <f t="shared" si="5"/>
        <v>5360</v>
      </c>
      <c r="G230" s="127">
        <v>5360</v>
      </c>
      <c r="H230" s="182"/>
    </row>
    <row r="231" spans="1:8" ht="16.5">
      <c r="A231" s="379" t="s">
        <v>245</v>
      </c>
      <c r="B231" s="104" t="s">
        <v>355</v>
      </c>
      <c r="C231" s="50">
        <f t="shared" si="4"/>
        <v>89000</v>
      </c>
      <c r="D231" s="106">
        <v>89000</v>
      </c>
      <c r="E231" s="150"/>
      <c r="F231" s="50">
        <f t="shared" si="5"/>
        <v>23910</v>
      </c>
      <c r="G231" s="127">
        <v>23910</v>
      </c>
      <c r="H231" s="182"/>
    </row>
    <row r="232" spans="1:8" ht="16.5">
      <c r="A232" s="379" t="s">
        <v>247</v>
      </c>
      <c r="B232" s="104" t="s">
        <v>356</v>
      </c>
      <c r="C232" s="50">
        <f t="shared" si="4"/>
        <v>316989</v>
      </c>
      <c r="D232" s="106">
        <v>316989</v>
      </c>
      <c r="E232" s="150"/>
      <c r="F232" s="50">
        <f t="shared" si="5"/>
        <v>146805.97</v>
      </c>
      <c r="G232" s="127">
        <v>146805.97</v>
      </c>
      <c r="H232" s="182"/>
    </row>
    <row r="233" spans="1:8" ht="16.5">
      <c r="A233" s="379" t="s">
        <v>251</v>
      </c>
      <c r="B233" s="104" t="s">
        <v>357</v>
      </c>
      <c r="C233" s="50">
        <f t="shared" si="4"/>
        <v>168220</v>
      </c>
      <c r="D233" s="106">
        <v>168220</v>
      </c>
      <c r="E233" s="150"/>
      <c r="F233" s="50">
        <f t="shared" si="5"/>
        <v>10119</v>
      </c>
      <c r="G233" s="127">
        <v>10119</v>
      </c>
      <c r="H233" s="182"/>
    </row>
    <row r="234" spans="1:8" ht="16.5">
      <c r="A234" s="379" t="s">
        <v>253</v>
      </c>
      <c r="B234" s="104" t="s">
        <v>358</v>
      </c>
      <c r="C234" s="50">
        <f t="shared" si="4"/>
        <v>930717</v>
      </c>
      <c r="D234" s="106">
        <v>930717</v>
      </c>
      <c r="E234" s="150"/>
      <c r="F234" s="50">
        <f t="shared" si="5"/>
        <v>234225.73</v>
      </c>
      <c r="G234" s="127">
        <v>234225.73</v>
      </c>
      <c r="H234" s="182"/>
    </row>
    <row r="235" spans="1:8" ht="16.5">
      <c r="A235" s="379" t="s">
        <v>256</v>
      </c>
      <c r="B235" s="104" t="s">
        <v>359</v>
      </c>
      <c r="C235" s="50">
        <f t="shared" si="4"/>
        <v>0</v>
      </c>
      <c r="D235" s="106"/>
      <c r="E235" s="150"/>
      <c r="F235" s="50">
        <f t="shared" si="5"/>
        <v>0</v>
      </c>
      <c r="G235" s="127"/>
      <c r="H235" s="182"/>
    </row>
    <row r="236" spans="1:8" ht="16.5">
      <c r="A236" s="379" t="s">
        <v>258</v>
      </c>
      <c r="B236" s="104" t="s">
        <v>360</v>
      </c>
      <c r="C236" s="50">
        <f t="shared" si="4"/>
        <v>158354</v>
      </c>
      <c r="D236" s="106">
        <v>158354</v>
      </c>
      <c r="E236" s="150"/>
      <c r="F236" s="50">
        <f t="shared" si="5"/>
        <v>25870</v>
      </c>
      <c r="G236" s="127">
        <v>25870</v>
      </c>
      <c r="H236" s="182"/>
    </row>
    <row r="237" spans="1:8" ht="25.5">
      <c r="A237" s="403" t="s">
        <v>260</v>
      </c>
      <c r="B237" s="104" t="s">
        <v>361</v>
      </c>
      <c r="C237" s="50">
        <f t="shared" si="4"/>
        <v>4469760.3499999996</v>
      </c>
      <c r="D237" s="106">
        <v>4466960.3499999996</v>
      </c>
      <c r="E237" s="126">
        <f>[1]mo!L116</f>
        <v>2800</v>
      </c>
      <c r="F237" s="50">
        <f t="shared" si="5"/>
        <v>202139.5</v>
      </c>
      <c r="G237" s="127">
        <v>202139.5</v>
      </c>
      <c r="H237" s="182">
        <f>[1]mo!M116</f>
        <v>0</v>
      </c>
    </row>
    <row r="238" spans="1:8" ht="17.25" thickBot="1">
      <c r="A238" s="379" t="s">
        <v>256</v>
      </c>
      <c r="B238" s="104" t="s">
        <v>362</v>
      </c>
      <c r="C238" s="114">
        <f t="shared" si="4"/>
        <v>224400</v>
      </c>
      <c r="D238" s="183">
        <v>224400</v>
      </c>
      <c r="E238" s="166"/>
      <c r="F238" s="50">
        <f t="shared" si="5"/>
        <v>79839.649999999994</v>
      </c>
      <c r="G238" s="127">
        <v>79839.649999999994</v>
      </c>
      <c r="H238" s="182"/>
    </row>
    <row r="239" spans="1:8" ht="32.25" thickBot="1">
      <c r="A239" s="414" t="s">
        <v>363</v>
      </c>
      <c r="B239" s="184" t="s">
        <v>364</v>
      </c>
      <c r="C239" s="185">
        <f t="shared" si="4"/>
        <v>639000</v>
      </c>
      <c r="D239" s="186">
        <f>SUM(D240:D248)</f>
        <v>0</v>
      </c>
      <c r="E239" s="186">
        <f>SUM(E240:E248)</f>
        <v>639000</v>
      </c>
      <c r="F239" s="187">
        <f t="shared" si="5"/>
        <v>67156.28</v>
      </c>
      <c r="G239" s="188"/>
      <c r="H239" s="189">
        <f>[1]mo!M117</f>
        <v>67156.28</v>
      </c>
    </row>
    <row r="240" spans="1:8" ht="16.5">
      <c r="A240" s="405" t="s">
        <v>237</v>
      </c>
      <c r="B240" s="190" t="s">
        <v>365</v>
      </c>
      <c r="C240" s="105">
        <f t="shared" si="4"/>
        <v>454705</v>
      </c>
      <c r="D240" s="106"/>
      <c r="E240" s="121">
        <f>[1]mo!L118</f>
        <v>454705</v>
      </c>
      <c r="F240" s="105">
        <f t="shared" si="5"/>
        <v>127366.47</v>
      </c>
      <c r="G240" s="122"/>
      <c r="H240" s="121">
        <f>[1]mo!M118</f>
        <v>127366.47</v>
      </c>
    </row>
    <row r="241" spans="1:8" ht="16.5">
      <c r="A241" s="415" t="s">
        <v>241</v>
      </c>
      <c r="B241" s="191" t="s">
        <v>366</v>
      </c>
      <c r="C241" s="50">
        <f t="shared" si="4"/>
        <v>137785</v>
      </c>
      <c r="D241" s="109"/>
      <c r="E241" s="121">
        <f>[1]mo!L119</f>
        <v>137785</v>
      </c>
      <c r="F241" s="50">
        <f t="shared" si="5"/>
        <v>-60510.189999999995</v>
      </c>
      <c r="G241" s="124"/>
      <c r="H241" s="150">
        <f>[1]mo!M119</f>
        <v>-60510.189999999995</v>
      </c>
    </row>
    <row r="242" spans="1:8" ht="16.5">
      <c r="A242" s="379" t="s">
        <v>239</v>
      </c>
      <c r="B242" s="191" t="s">
        <v>367</v>
      </c>
      <c r="C242" s="50">
        <f t="shared" si="4"/>
        <v>300</v>
      </c>
      <c r="D242" s="109"/>
      <c r="E242" s="121">
        <f>[1]mo!L120</f>
        <v>300</v>
      </c>
      <c r="F242" s="50">
        <f t="shared" si="5"/>
        <v>300</v>
      </c>
      <c r="G242" s="124"/>
      <c r="H242" s="150">
        <f>[1]mo!M120</f>
        <v>300</v>
      </c>
    </row>
    <row r="243" spans="1:8" ht="16.5">
      <c r="A243" s="415" t="s">
        <v>243</v>
      </c>
      <c r="B243" s="191" t="s">
        <v>368</v>
      </c>
      <c r="C243" s="50">
        <f t="shared" si="4"/>
        <v>9900</v>
      </c>
      <c r="D243" s="109"/>
      <c r="E243" s="121">
        <f>[1]mo!L123</f>
        <v>9900</v>
      </c>
      <c r="F243" s="50">
        <f t="shared" si="5"/>
        <v>0</v>
      </c>
      <c r="G243" s="124"/>
      <c r="H243" s="150">
        <f>[1]mo!M123</f>
        <v>0</v>
      </c>
    </row>
    <row r="244" spans="1:8" ht="16.5">
      <c r="A244" s="415" t="s">
        <v>245</v>
      </c>
      <c r="B244" s="191" t="s">
        <v>369</v>
      </c>
      <c r="C244" s="50">
        <f t="shared" si="4"/>
        <v>15000</v>
      </c>
      <c r="D244" s="109"/>
      <c r="E244" s="121">
        <f>[1]mo!L124</f>
        <v>15000</v>
      </c>
      <c r="F244" s="50">
        <f>G244+H244</f>
        <v>0</v>
      </c>
      <c r="G244" s="124"/>
      <c r="H244" s="166">
        <f>[1]mo!M124</f>
        <v>0</v>
      </c>
    </row>
    <row r="245" spans="1:8" ht="16.5">
      <c r="A245" s="379" t="s">
        <v>245</v>
      </c>
      <c r="B245" s="191" t="s">
        <v>370</v>
      </c>
      <c r="C245" s="50">
        <f t="shared" si="4"/>
        <v>4100</v>
      </c>
      <c r="D245" s="109"/>
      <c r="E245" s="121">
        <f>[1]mo!L125</f>
        <v>4100</v>
      </c>
      <c r="F245" s="50">
        <f>G245+H245</f>
        <v>0</v>
      </c>
      <c r="G245" s="192"/>
      <c r="H245" s="166">
        <f>[1]mo!M125</f>
        <v>0</v>
      </c>
    </row>
    <row r="246" spans="1:8" ht="25.5">
      <c r="A246" s="379" t="s">
        <v>249</v>
      </c>
      <c r="B246" s="191" t="s">
        <v>371</v>
      </c>
      <c r="C246" s="50">
        <f t="shared" si="4"/>
        <v>3100</v>
      </c>
      <c r="D246" s="109"/>
      <c r="E246" s="121">
        <f>[1]mo!L126</f>
        <v>3100</v>
      </c>
      <c r="F246" s="50">
        <f>G246+H246</f>
        <v>0</v>
      </c>
      <c r="G246" s="192"/>
      <c r="H246" s="166">
        <f>[1]mo!M126</f>
        <v>0</v>
      </c>
    </row>
    <row r="247" spans="1:8" ht="16.5">
      <c r="A247" s="415" t="s">
        <v>253</v>
      </c>
      <c r="B247" s="191" t="s">
        <v>372</v>
      </c>
      <c r="C247" s="50">
        <f t="shared" si="4"/>
        <v>6000</v>
      </c>
      <c r="D247" s="109"/>
      <c r="E247" s="121">
        <f>[1]mo!L127</f>
        <v>6000</v>
      </c>
      <c r="F247" s="50">
        <f t="shared" si="5"/>
        <v>0</v>
      </c>
      <c r="G247" s="192"/>
      <c r="H247" s="150">
        <f>[1]mo!M127</f>
        <v>0</v>
      </c>
    </row>
    <row r="248" spans="1:8" ht="26.25" thickBot="1">
      <c r="A248" s="403" t="s">
        <v>260</v>
      </c>
      <c r="B248" s="190" t="s">
        <v>373</v>
      </c>
      <c r="C248" s="50">
        <f t="shared" si="4"/>
        <v>8110</v>
      </c>
      <c r="D248" s="109"/>
      <c r="E248" s="121">
        <f>[1]mo!L128</f>
        <v>8110</v>
      </c>
      <c r="F248" s="50">
        <f t="shared" si="5"/>
        <v>0</v>
      </c>
      <c r="G248" s="124"/>
      <c r="H248" s="121">
        <f>[1]mo!M128</f>
        <v>0</v>
      </c>
    </row>
    <row r="249" spans="1:8" ht="48" thickBot="1">
      <c r="A249" s="414" t="s">
        <v>374</v>
      </c>
      <c r="B249" s="193" t="s">
        <v>375</v>
      </c>
      <c r="C249" s="185">
        <f t="shared" si="4"/>
        <v>4301233</v>
      </c>
      <c r="D249" s="194">
        <f>SUM(D250:D260)</f>
        <v>1791233</v>
      </c>
      <c r="E249" s="194">
        <f>SUM(E250:E260)</f>
        <v>2510000</v>
      </c>
      <c r="F249" s="185">
        <f t="shared" si="5"/>
        <v>1000406.12</v>
      </c>
      <c r="G249" s="194">
        <f>SUM(G250:G260)</f>
        <v>560160.54</v>
      </c>
      <c r="H249" s="195">
        <f>SUM(H252:H260)</f>
        <v>440245.57999999996</v>
      </c>
    </row>
    <row r="250" spans="1:8" ht="17.25" thickBot="1">
      <c r="A250" s="405" t="s">
        <v>237</v>
      </c>
      <c r="B250" s="104" t="s">
        <v>376</v>
      </c>
      <c r="C250" s="105">
        <f t="shared" si="4"/>
        <v>982974</v>
      </c>
      <c r="D250" s="106">
        <f>D295</f>
        <v>982974</v>
      </c>
      <c r="E250" s="107"/>
      <c r="F250" s="105">
        <f t="shared" si="5"/>
        <v>394078.56</v>
      </c>
      <c r="G250" s="106">
        <f>G295</f>
        <v>394078.56</v>
      </c>
      <c r="H250" s="107"/>
    </row>
    <row r="251" spans="1:8" ht="16.5">
      <c r="A251" s="415" t="s">
        <v>241</v>
      </c>
      <c r="B251" s="104" t="s">
        <v>377</v>
      </c>
      <c r="C251" s="105">
        <f t="shared" si="4"/>
        <v>387459</v>
      </c>
      <c r="D251" s="106">
        <f>D296</f>
        <v>387459</v>
      </c>
      <c r="E251" s="107"/>
      <c r="F251" s="50">
        <f t="shared" si="5"/>
        <v>145492.24</v>
      </c>
      <c r="G251" s="106">
        <f>G296</f>
        <v>145492.24</v>
      </c>
      <c r="H251" s="107"/>
    </row>
    <row r="252" spans="1:8" ht="16.5">
      <c r="A252" s="379" t="s">
        <v>239</v>
      </c>
      <c r="B252" s="108" t="s">
        <v>378</v>
      </c>
      <c r="C252" s="50">
        <f t="shared" si="4"/>
        <v>50000</v>
      </c>
      <c r="D252" s="109">
        <f>D270+D297</f>
        <v>50000</v>
      </c>
      <c r="E252" s="110">
        <f>E270+E297</f>
        <v>0</v>
      </c>
      <c r="F252" s="50">
        <f t="shared" si="5"/>
        <v>0</v>
      </c>
      <c r="G252" s="109">
        <f>G270+G297</f>
        <v>0</v>
      </c>
      <c r="H252" s="110">
        <f>H270+H297</f>
        <v>0</v>
      </c>
    </row>
    <row r="253" spans="1:8" ht="16.5">
      <c r="A253" s="415" t="s">
        <v>243</v>
      </c>
      <c r="B253" s="108" t="s">
        <v>379</v>
      </c>
      <c r="C253" s="50">
        <f t="shared" si="4"/>
        <v>51920</v>
      </c>
      <c r="D253" s="109">
        <f>D300</f>
        <v>51920</v>
      </c>
      <c r="E253" s="110"/>
      <c r="F253" s="50">
        <f t="shared" si="5"/>
        <v>0</v>
      </c>
      <c r="G253" s="109">
        <f>G300</f>
        <v>0</v>
      </c>
      <c r="H253" s="110"/>
    </row>
    <row r="254" spans="1:8" ht="16.5">
      <c r="A254" s="379" t="s">
        <v>245</v>
      </c>
      <c r="B254" s="108" t="s">
        <v>380</v>
      </c>
      <c r="C254" s="50">
        <f t="shared" si="4"/>
        <v>889000</v>
      </c>
      <c r="D254" s="109">
        <f>D276+D302</f>
        <v>19000</v>
      </c>
      <c r="E254" s="110">
        <f>E276+E302+E288</f>
        <v>870000</v>
      </c>
      <c r="F254" s="50">
        <f t="shared" si="5"/>
        <v>411417.42</v>
      </c>
      <c r="G254" s="109">
        <f>G276+G302</f>
        <v>15510</v>
      </c>
      <c r="H254" s="110">
        <f>H276+H302+H288</f>
        <v>395907.42</v>
      </c>
    </row>
    <row r="255" spans="1:8" ht="16.5">
      <c r="A255" s="379" t="s">
        <v>251</v>
      </c>
      <c r="B255" s="113" t="s">
        <v>381</v>
      </c>
      <c r="C255" s="50">
        <f t="shared" si="4"/>
        <v>16000</v>
      </c>
      <c r="D255" s="111"/>
      <c r="E255" s="112">
        <f>E273+E277+E284+E289</f>
        <v>16000</v>
      </c>
      <c r="F255" s="50">
        <f>G255+H255</f>
        <v>0</v>
      </c>
      <c r="G255" s="111"/>
      <c r="H255" s="112">
        <f>H273+H277+H284+H289</f>
        <v>0</v>
      </c>
    </row>
    <row r="256" spans="1:8" ht="16.5">
      <c r="A256" s="379" t="s">
        <v>253</v>
      </c>
      <c r="B256" s="113" t="s">
        <v>382</v>
      </c>
      <c r="C256" s="50">
        <f t="shared" si="4"/>
        <v>715000</v>
      </c>
      <c r="D256" s="111">
        <f>D262+D278+D303+D290</f>
        <v>16000</v>
      </c>
      <c r="E256" s="112">
        <f>E262+E278+E303+E285+E274+E290</f>
        <v>699000</v>
      </c>
      <c r="F256" s="50">
        <f>G256+H256</f>
        <v>40396.160000000003</v>
      </c>
      <c r="G256" s="111">
        <f>G262+G278+G303</f>
        <v>0</v>
      </c>
      <c r="H256" s="112">
        <f>H262+H278+H303+H285+H274+H290</f>
        <v>40396.160000000003</v>
      </c>
    </row>
    <row r="257" spans="1:8" ht="16.5">
      <c r="A257" s="379" t="s">
        <v>383</v>
      </c>
      <c r="B257" s="113" t="s">
        <v>384</v>
      </c>
      <c r="C257" s="50">
        <f t="shared" si="4"/>
        <v>0</v>
      </c>
      <c r="D257" s="111"/>
      <c r="E257" s="112"/>
      <c r="F257" s="50">
        <f>G257</f>
        <v>0</v>
      </c>
      <c r="G257" s="111"/>
      <c r="H257" s="112"/>
    </row>
    <row r="258" spans="1:8" ht="16.5">
      <c r="A258" s="379" t="s">
        <v>256</v>
      </c>
      <c r="B258" s="113" t="s">
        <v>385</v>
      </c>
      <c r="C258" s="50">
        <f t="shared" si="4"/>
        <v>30000</v>
      </c>
      <c r="D258" s="111">
        <f>D264</f>
        <v>10000</v>
      </c>
      <c r="E258" s="112">
        <f>E291</f>
        <v>20000</v>
      </c>
      <c r="F258" s="50">
        <f>G258</f>
        <v>0</v>
      </c>
      <c r="G258" s="111">
        <f>G264</f>
        <v>0</v>
      </c>
      <c r="H258" s="112">
        <f>H291</f>
        <v>0</v>
      </c>
    </row>
    <row r="259" spans="1:8" ht="16.5">
      <c r="A259" s="379" t="s">
        <v>258</v>
      </c>
      <c r="B259" s="113" t="s">
        <v>386</v>
      </c>
      <c r="C259" s="50">
        <f t="shared" si="4"/>
        <v>892000</v>
      </c>
      <c r="D259" s="111">
        <f>D279+D304+D292</f>
        <v>227000</v>
      </c>
      <c r="E259" s="112">
        <f>E279+E304+E286+E292</f>
        <v>665000</v>
      </c>
      <c r="F259" s="50">
        <f>G259+H259</f>
        <v>0</v>
      </c>
      <c r="G259" s="111">
        <f>G279+G304+G292</f>
        <v>0</v>
      </c>
      <c r="H259" s="112">
        <f>H279+H304+H286+H292</f>
        <v>0</v>
      </c>
    </row>
    <row r="260" spans="1:8" ht="26.25" thickBot="1">
      <c r="A260" s="403" t="s">
        <v>260</v>
      </c>
      <c r="B260" s="113" t="s">
        <v>387</v>
      </c>
      <c r="C260" s="114">
        <f t="shared" si="4"/>
        <v>286880</v>
      </c>
      <c r="D260" s="111">
        <f>D263+D280+D305+D301+D293</f>
        <v>46880</v>
      </c>
      <c r="E260" s="112">
        <f>E263+E280+E305+E301+E293+E275+E287</f>
        <v>240000</v>
      </c>
      <c r="F260" s="114">
        <f t="shared" si="5"/>
        <v>9021.74</v>
      </c>
      <c r="G260" s="111">
        <f>G263+G280+G305+G301</f>
        <v>5079.74</v>
      </c>
      <c r="H260" s="112">
        <f>H263+H280+H305+H301+H293+H275+H287</f>
        <v>3942</v>
      </c>
    </row>
    <row r="261" spans="1:8" ht="17.25" thickBot="1">
      <c r="A261" s="404" t="s">
        <v>388</v>
      </c>
      <c r="B261" s="167" t="s">
        <v>389</v>
      </c>
      <c r="C261" s="116">
        <f t="shared" si="4"/>
        <v>29800</v>
      </c>
      <c r="D261" s="196">
        <f>D262+D263+D264+D265+D268+D266+D267</f>
        <v>29800</v>
      </c>
      <c r="E261" s="197"/>
      <c r="F261" s="116">
        <f t="shared" si="5"/>
        <v>0</v>
      </c>
      <c r="G261" s="196">
        <f>SUM(G262:G268)</f>
        <v>0</v>
      </c>
      <c r="H261" s="198"/>
    </row>
    <row r="262" spans="1:8" ht="16.5">
      <c r="A262" s="379" t="s">
        <v>253</v>
      </c>
      <c r="B262" s="199" t="s">
        <v>390</v>
      </c>
      <c r="C262" s="105">
        <f>D262+E262</f>
        <v>0</v>
      </c>
      <c r="D262" s="106">
        <v>0</v>
      </c>
      <c r="E262" s="121"/>
      <c r="F262" s="105">
        <f t="shared" si="5"/>
        <v>0</v>
      </c>
      <c r="G262" s="106"/>
      <c r="H262" s="200"/>
    </row>
    <row r="263" spans="1:8" ht="25.5">
      <c r="A263" s="403" t="s">
        <v>260</v>
      </c>
      <c r="B263" s="199" t="s">
        <v>391</v>
      </c>
      <c r="C263" s="50">
        <f t="shared" si="4"/>
        <v>19800</v>
      </c>
      <c r="D263" s="111">
        <v>19800</v>
      </c>
      <c r="E263" s="166"/>
      <c r="F263" s="50">
        <f t="shared" si="5"/>
        <v>0</v>
      </c>
      <c r="G263" s="111"/>
      <c r="H263" s="201"/>
    </row>
    <row r="264" spans="1:8" ht="16.5">
      <c r="A264" s="379" t="s">
        <v>256</v>
      </c>
      <c r="B264" s="199" t="s">
        <v>392</v>
      </c>
      <c r="C264" s="50">
        <f>D264+E264</f>
        <v>10000</v>
      </c>
      <c r="D264" s="109">
        <v>10000</v>
      </c>
      <c r="E264" s="150"/>
      <c r="F264" s="50">
        <f t="shared" si="5"/>
        <v>0</v>
      </c>
      <c r="G264" s="109"/>
      <c r="H264" s="202"/>
    </row>
    <row r="265" spans="1:8" ht="16.5">
      <c r="A265" s="379"/>
      <c r="B265" s="199" t="s">
        <v>393</v>
      </c>
      <c r="C265" s="50">
        <f t="shared" si="4"/>
        <v>0</v>
      </c>
      <c r="D265" s="111"/>
      <c r="E265" s="166"/>
      <c r="F265" s="50">
        <f>G265</f>
        <v>0</v>
      </c>
      <c r="G265" s="111"/>
      <c r="H265" s="201"/>
    </row>
    <row r="266" spans="1:8" ht="16.5">
      <c r="A266" s="379"/>
      <c r="B266" s="199" t="s">
        <v>393</v>
      </c>
      <c r="C266" s="50">
        <f t="shared" si="4"/>
        <v>0</v>
      </c>
      <c r="D266" s="111"/>
      <c r="E266" s="166"/>
      <c r="F266" s="50">
        <f>G266</f>
        <v>0</v>
      </c>
      <c r="G266" s="111"/>
      <c r="H266" s="201"/>
    </row>
    <row r="267" spans="1:8" ht="16.5">
      <c r="A267" s="379"/>
      <c r="B267" s="199" t="s">
        <v>393</v>
      </c>
      <c r="C267" s="50">
        <f t="shared" si="4"/>
        <v>0</v>
      </c>
      <c r="D267" s="111"/>
      <c r="E267" s="166"/>
      <c r="F267" s="50">
        <f>G267+H267</f>
        <v>0</v>
      </c>
      <c r="G267" s="111"/>
      <c r="H267" s="201"/>
    </row>
    <row r="268" spans="1:8" ht="17.25" thickBot="1">
      <c r="A268" s="403"/>
      <c r="B268" s="199" t="s">
        <v>393</v>
      </c>
      <c r="C268" s="153">
        <f t="shared" si="4"/>
        <v>0</v>
      </c>
      <c r="D268" s="111"/>
      <c r="E268" s="166"/>
      <c r="F268" s="89">
        <f t="shared" si="5"/>
        <v>0</v>
      </c>
      <c r="G268" s="111"/>
      <c r="H268" s="201"/>
    </row>
    <row r="269" spans="1:8" ht="79.5" thickBot="1">
      <c r="A269" s="416" t="s">
        <v>394</v>
      </c>
      <c r="B269" s="203" t="s">
        <v>395</v>
      </c>
      <c r="C269" s="131">
        <f t="shared" si="4"/>
        <v>1804000</v>
      </c>
      <c r="D269" s="204">
        <f>D270+D273+D274+D275+D276+D277+D278+D279+D280</f>
        <v>224000</v>
      </c>
      <c r="E269" s="204">
        <f>E270+E273+E274+E275+E276+E277+E278+E279+E280</f>
        <v>1580000</v>
      </c>
      <c r="F269" s="131">
        <f t="shared" si="5"/>
        <v>438793.57999999996</v>
      </c>
      <c r="G269" s="204">
        <f>G270+G273+G274+G275+G276+G277+G278+G279+G280</f>
        <v>0</v>
      </c>
      <c r="H269" s="204">
        <f>H270+H273+H274+H275+H276+H277+H278+H279+H280</f>
        <v>438793.57999999996</v>
      </c>
    </row>
    <row r="270" spans="1:8" ht="16.5">
      <c r="A270" s="417" t="s">
        <v>239</v>
      </c>
      <c r="B270" s="158" t="s">
        <v>396</v>
      </c>
      <c r="C270" s="139">
        <f t="shared" si="4"/>
        <v>0</v>
      </c>
      <c r="D270" s="205">
        <v>0</v>
      </c>
      <c r="E270" s="160"/>
      <c r="F270" s="139">
        <f>G270</f>
        <v>0</v>
      </c>
      <c r="G270" s="205"/>
      <c r="H270" s="160"/>
    </row>
    <row r="271" spans="1:8" ht="16.5">
      <c r="A271" s="417"/>
      <c r="B271" s="158" t="s">
        <v>397</v>
      </c>
      <c r="C271" s="139"/>
      <c r="D271" s="205">
        <f>D273+D274+D275</f>
        <v>0</v>
      </c>
      <c r="E271" s="160"/>
      <c r="F271" s="139"/>
      <c r="G271" s="205">
        <f>G273+G274+G275</f>
        <v>0</v>
      </c>
      <c r="H271" s="160"/>
    </row>
    <row r="272" spans="1:8" ht="16.5">
      <c r="A272" s="417"/>
      <c r="B272" s="158" t="s">
        <v>398</v>
      </c>
      <c r="C272" s="139"/>
      <c r="D272" s="205">
        <f>D276+D277+D278+D279+D280</f>
        <v>224000</v>
      </c>
      <c r="E272" s="160"/>
      <c r="F272" s="139"/>
      <c r="G272" s="205">
        <f>G276+G277+G278+G279+G280</f>
        <v>0</v>
      </c>
      <c r="H272" s="160"/>
    </row>
    <row r="273" spans="1:8" ht="16.5">
      <c r="A273" s="379" t="s">
        <v>251</v>
      </c>
      <c r="B273" s="104" t="s">
        <v>399</v>
      </c>
      <c r="C273" s="50">
        <f t="shared" si="4"/>
        <v>0</v>
      </c>
      <c r="D273" s="183"/>
      <c r="E273" s="121">
        <f>[1]mo!L133</f>
        <v>0</v>
      </c>
      <c r="F273" s="50">
        <f t="shared" si="5"/>
        <v>0</v>
      </c>
      <c r="G273" s="183"/>
      <c r="H273" s="121">
        <f>[1]mo!M133</f>
        <v>0</v>
      </c>
    </row>
    <row r="274" spans="1:8" ht="16.5">
      <c r="A274" s="379" t="s">
        <v>253</v>
      </c>
      <c r="B274" s="104" t="s">
        <v>400</v>
      </c>
      <c r="C274" s="50">
        <f t="shared" si="4"/>
        <v>50000</v>
      </c>
      <c r="D274" s="183"/>
      <c r="E274" s="121">
        <f>[1]mo!L134</f>
        <v>50000</v>
      </c>
      <c r="F274" s="50">
        <f t="shared" si="5"/>
        <v>16900</v>
      </c>
      <c r="G274" s="183"/>
      <c r="H274" s="121">
        <f>[1]mo!M134</f>
        <v>16900</v>
      </c>
    </row>
    <row r="275" spans="1:8" ht="25.5">
      <c r="A275" s="403" t="s">
        <v>260</v>
      </c>
      <c r="B275" s="104" t="s">
        <v>401</v>
      </c>
      <c r="C275" s="50">
        <f t="shared" si="4"/>
        <v>0</v>
      </c>
      <c r="D275" s="183"/>
      <c r="E275" s="121">
        <f>[1]mo!L135</f>
        <v>0</v>
      </c>
      <c r="F275" s="50">
        <f t="shared" si="5"/>
        <v>0</v>
      </c>
      <c r="G275" s="183"/>
      <c r="H275" s="121">
        <f>[1]mo!M135</f>
        <v>0</v>
      </c>
    </row>
    <row r="276" spans="1:8" ht="16.5">
      <c r="A276" s="409" t="s">
        <v>245</v>
      </c>
      <c r="B276" s="104" t="s">
        <v>402</v>
      </c>
      <c r="C276" s="50">
        <f t="shared" si="4"/>
        <v>760000</v>
      </c>
      <c r="D276" s="109"/>
      <c r="E276" s="150">
        <f>[1]mo!L132</f>
        <v>760000</v>
      </c>
      <c r="F276" s="50">
        <f t="shared" si="5"/>
        <v>395907.42</v>
      </c>
      <c r="G276" s="109"/>
      <c r="H276" s="125">
        <f>[1]mo!M132</f>
        <v>395907.42</v>
      </c>
    </row>
    <row r="277" spans="1:8" ht="16.5">
      <c r="A277" s="379" t="s">
        <v>251</v>
      </c>
      <c r="B277" s="104" t="s">
        <v>403</v>
      </c>
      <c r="C277" s="50">
        <f>D277+E277</f>
        <v>11000</v>
      </c>
      <c r="D277" s="109"/>
      <c r="E277" s="150">
        <f>[1]mo!L136</f>
        <v>11000</v>
      </c>
      <c r="F277" s="50">
        <f>G277+H277</f>
        <v>0</v>
      </c>
      <c r="G277" s="109"/>
      <c r="H277" s="125">
        <f>[1]mo!M136</f>
        <v>0</v>
      </c>
    </row>
    <row r="278" spans="1:8" ht="17.25" thickBot="1">
      <c r="A278" s="409" t="s">
        <v>253</v>
      </c>
      <c r="B278" s="104" t="s">
        <v>404</v>
      </c>
      <c r="C278" s="50">
        <f>D278+E278</f>
        <v>509000</v>
      </c>
      <c r="D278" s="109"/>
      <c r="E278" s="150">
        <f>[1]mo!L137</f>
        <v>509000</v>
      </c>
      <c r="F278" s="50">
        <f>G278+H278</f>
        <v>23496.16</v>
      </c>
      <c r="G278" s="109"/>
      <c r="H278" s="125">
        <f>[1]mo!M137</f>
        <v>23496.16</v>
      </c>
    </row>
    <row r="279" spans="1:8" ht="17.25" thickBot="1">
      <c r="A279" s="409" t="s">
        <v>258</v>
      </c>
      <c r="B279" s="104" t="s">
        <v>405</v>
      </c>
      <c r="C279" s="50">
        <f>D279+E279</f>
        <v>282000</v>
      </c>
      <c r="D279" s="109">
        <v>212000</v>
      </c>
      <c r="E279" s="150">
        <f>[1]mo!L138</f>
        <v>70000</v>
      </c>
      <c r="F279" s="50">
        <f>G279+H279</f>
        <v>0</v>
      </c>
      <c r="G279" s="204">
        <f>G280+G285+G286+G287+G289+G290+G291+G292+G293</f>
        <v>0</v>
      </c>
      <c r="H279" s="125">
        <f>[1]mo!M138</f>
        <v>0</v>
      </c>
    </row>
    <row r="280" spans="1:8" ht="26.25" thickBot="1">
      <c r="A280" s="419" t="s">
        <v>260</v>
      </c>
      <c r="B280" s="104" t="s">
        <v>406</v>
      </c>
      <c r="C280" s="153">
        <f>D280+E280</f>
        <v>192000</v>
      </c>
      <c r="D280" s="111">
        <v>12000</v>
      </c>
      <c r="E280" s="166">
        <f>[1]mo!L139</f>
        <v>180000</v>
      </c>
      <c r="F280" s="153">
        <f>G280+H280</f>
        <v>2490</v>
      </c>
      <c r="G280" s="111"/>
      <c r="H280" s="128">
        <f>[1]mo!M139</f>
        <v>2490</v>
      </c>
    </row>
    <row r="281" spans="1:8" ht="32.25" thickBot="1">
      <c r="A281" s="404" t="s">
        <v>407</v>
      </c>
      <c r="B281" s="167" t="s">
        <v>408</v>
      </c>
      <c r="C281" s="131">
        <f>D281+E281</f>
        <v>930000</v>
      </c>
      <c r="D281" s="117">
        <f>SUM(D284:D293)</f>
        <v>0</v>
      </c>
      <c r="E281" s="117">
        <f>SUM(E284:E293)</f>
        <v>930000</v>
      </c>
      <c r="F281" s="131">
        <f>G281+H281</f>
        <v>1452</v>
      </c>
      <c r="G281" s="117">
        <f>SUM(G284:G293)</f>
        <v>0</v>
      </c>
      <c r="H281" s="117">
        <f>SUM(H284:H293)</f>
        <v>1452</v>
      </c>
    </row>
    <row r="282" spans="1:8" ht="16.5">
      <c r="A282" s="420"/>
      <c r="B282" s="158" t="s">
        <v>409</v>
      </c>
      <c r="C282" s="143"/>
      <c r="D282" s="206">
        <f>D284+D285+D286+D287</f>
        <v>0</v>
      </c>
      <c r="E282" s="206">
        <f>E284+E285+E286+E287</f>
        <v>0</v>
      </c>
      <c r="F282" s="143"/>
      <c r="G282" s="206">
        <f>G284+G285+G286+G287</f>
        <v>0</v>
      </c>
      <c r="H282" s="206">
        <f>H284+H285+H286+H287</f>
        <v>0</v>
      </c>
    </row>
    <row r="283" spans="1:8" ht="16.5">
      <c r="A283" s="421"/>
      <c r="B283" s="158" t="s">
        <v>410</v>
      </c>
      <c r="C283" s="50"/>
      <c r="D283" s="162">
        <f>D289+D290+D291+D292+D293+D288</f>
        <v>0</v>
      </c>
      <c r="E283" s="162">
        <f>E289+E290+E291+E292+E293</f>
        <v>820000</v>
      </c>
      <c r="F283" s="50"/>
      <c r="G283" s="162">
        <f>G289+G290+G291+G292+G293+G288</f>
        <v>0</v>
      </c>
      <c r="H283" s="162">
        <f>H289+H290+H291+H292+H293</f>
        <v>1452</v>
      </c>
    </row>
    <row r="284" spans="1:8" ht="16.5">
      <c r="A284" s="379" t="s">
        <v>251</v>
      </c>
      <c r="B284" s="104" t="s">
        <v>411</v>
      </c>
      <c r="C284" s="143">
        <f t="shared" ref="C284:C293" si="6">E284</f>
        <v>0</v>
      </c>
      <c r="D284" s="154"/>
      <c r="E284" s="126">
        <f>[1]mo!L144</f>
        <v>0</v>
      </c>
      <c r="F284" s="143">
        <f>H284</f>
        <v>0</v>
      </c>
      <c r="G284" s="154"/>
      <c r="H284" s="207">
        <f>[1]mo!M144</f>
        <v>0</v>
      </c>
    </row>
    <row r="285" spans="1:8" ht="16.5">
      <c r="A285" s="409" t="s">
        <v>253</v>
      </c>
      <c r="B285" s="104" t="s">
        <v>412</v>
      </c>
      <c r="C285" s="50">
        <f t="shared" si="6"/>
        <v>0</v>
      </c>
      <c r="D285" s="109"/>
      <c r="E285" s="150">
        <f>[1]mo!L145</f>
        <v>0</v>
      </c>
      <c r="F285" s="50">
        <f>G285+H285</f>
        <v>0</v>
      </c>
      <c r="G285" s="109"/>
      <c r="H285" s="125">
        <f>[1]mo!M146</f>
        <v>0</v>
      </c>
    </row>
    <row r="286" spans="1:8" ht="16.5">
      <c r="A286" s="409" t="s">
        <v>258</v>
      </c>
      <c r="B286" s="104" t="s">
        <v>413</v>
      </c>
      <c r="C286" s="50">
        <f t="shared" si="6"/>
        <v>0</v>
      </c>
      <c r="D286" s="109"/>
      <c r="E286" s="150">
        <f>[1]mo!L146</f>
        <v>0</v>
      </c>
      <c r="F286" s="50">
        <f t="shared" ref="F286:F292" si="7">H286</f>
        <v>0</v>
      </c>
      <c r="G286" s="109"/>
      <c r="H286" s="125">
        <f>[1]mo!M146</f>
        <v>0</v>
      </c>
    </row>
    <row r="287" spans="1:8" ht="25.5">
      <c r="A287" s="419" t="s">
        <v>260</v>
      </c>
      <c r="B287" s="104" t="s">
        <v>414</v>
      </c>
      <c r="C287" s="50">
        <f t="shared" si="6"/>
        <v>0</v>
      </c>
      <c r="D287" s="111"/>
      <c r="E287" s="166">
        <f>[1]mo!L147</f>
        <v>0</v>
      </c>
      <c r="F287" s="50">
        <f t="shared" si="7"/>
        <v>0</v>
      </c>
      <c r="G287" s="111"/>
      <c r="H287" s="128">
        <f>[1]mo!M147</f>
        <v>0</v>
      </c>
    </row>
    <row r="288" spans="1:8" ht="16.5">
      <c r="A288" s="379" t="s">
        <v>245</v>
      </c>
      <c r="B288" s="104" t="s">
        <v>415</v>
      </c>
      <c r="C288" s="50">
        <f t="shared" si="6"/>
        <v>110000</v>
      </c>
      <c r="D288" s="111"/>
      <c r="E288" s="166">
        <f>[1]mo!L143</f>
        <v>110000</v>
      </c>
      <c r="F288" s="50">
        <f t="shared" si="7"/>
        <v>0</v>
      </c>
      <c r="G288" s="111"/>
      <c r="H288" s="128">
        <f>[1]mo!M143</f>
        <v>0</v>
      </c>
    </row>
    <row r="289" spans="1:8" ht="16.5">
      <c r="A289" s="379" t="s">
        <v>251</v>
      </c>
      <c r="B289" s="104" t="s">
        <v>416</v>
      </c>
      <c r="C289" s="50">
        <f t="shared" si="6"/>
        <v>5000</v>
      </c>
      <c r="D289" s="111"/>
      <c r="E289" s="166">
        <f>[1]mo!L148</f>
        <v>5000</v>
      </c>
      <c r="F289" s="50">
        <f t="shared" si="7"/>
        <v>0</v>
      </c>
      <c r="G289" s="111"/>
      <c r="H289" s="128">
        <f>[1]mo!M148</f>
        <v>0</v>
      </c>
    </row>
    <row r="290" spans="1:8" ht="16.5">
      <c r="A290" s="409" t="s">
        <v>253</v>
      </c>
      <c r="B290" s="104" t="s">
        <v>417</v>
      </c>
      <c r="C290" s="50">
        <f t="shared" si="6"/>
        <v>140000</v>
      </c>
      <c r="D290" s="111">
        <v>0</v>
      </c>
      <c r="E290" s="166">
        <f>[1]mo!L149</f>
        <v>140000</v>
      </c>
      <c r="F290" s="50">
        <f t="shared" si="7"/>
        <v>0</v>
      </c>
      <c r="G290" s="111"/>
      <c r="H290" s="128">
        <f>[1]mo!M149</f>
        <v>0</v>
      </c>
    </row>
    <row r="291" spans="1:8" ht="16.5">
      <c r="A291" s="379" t="s">
        <v>256</v>
      </c>
      <c r="B291" s="104" t="s">
        <v>418</v>
      </c>
      <c r="C291" s="50">
        <f t="shared" si="6"/>
        <v>20000</v>
      </c>
      <c r="D291" s="111"/>
      <c r="E291" s="166">
        <f>[1]mo!L150</f>
        <v>20000</v>
      </c>
      <c r="F291" s="50">
        <f t="shared" si="7"/>
        <v>0</v>
      </c>
      <c r="G291" s="111"/>
      <c r="H291" s="128">
        <f>[1]mo!M150</f>
        <v>0</v>
      </c>
    </row>
    <row r="292" spans="1:8" ht="16.5">
      <c r="A292" s="409" t="s">
        <v>258</v>
      </c>
      <c r="B292" s="104" t="s">
        <v>419</v>
      </c>
      <c r="C292" s="50">
        <f t="shared" si="6"/>
        <v>595000</v>
      </c>
      <c r="D292" s="111"/>
      <c r="E292" s="166">
        <f>[1]mo!L151</f>
        <v>595000</v>
      </c>
      <c r="F292" s="50">
        <f t="shared" si="7"/>
        <v>0</v>
      </c>
      <c r="G292" s="111"/>
      <c r="H292" s="128">
        <f>[1]mo!M151</f>
        <v>0</v>
      </c>
    </row>
    <row r="293" spans="1:8" ht="26.25" thickBot="1">
      <c r="A293" s="403" t="s">
        <v>260</v>
      </c>
      <c r="B293" s="104" t="s">
        <v>420</v>
      </c>
      <c r="C293" s="153">
        <f t="shared" si="6"/>
        <v>60000</v>
      </c>
      <c r="D293" s="111">
        <v>0</v>
      </c>
      <c r="E293" s="166">
        <f>[1]mo!L152</f>
        <v>60000</v>
      </c>
      <c r="F293" s="153">
        <f>G293</f>
        <v>0</v>
      </c>
      <c r="G293" s="111"/>
      <c r="H293" s="128">
        <f>[1]mo!M152</f>
        <v>1452</v>
      </c>
    </row>
    <row r="294" spans="1:8" ht="63.75" thickBot="1">
      <c r="A294" s="411" t="s">
        <v>421</v>
      </c>
      <c r="B294" s="208" t="s">
        <v>422</v>
      </c>
      <c r="C294" s="131">
        <f t="shared" si="4"/>
        <v>1537433</v>
      </c>
      <c r="D294" s="209">
        <f>D295+D296+D297+D300+D301+D302+D303+D304+D305</f>
        <v>1537433</v>
      </c>
      <c r="E294" s="118">
        <f>E301+E305</f>
        <v>0</v>
      </c>
      <c r="F294" s="116">
        <f>G294+H294+G297</f>
        <v>560160.54</v>
      </c>
      <c r="G294" s="209">
        <f>G295+G296+G297+G300+G301+G302+G303+G304+G305</f>
        <v>560160.54</v>
      </c>
      <c r="H294" s="120">
        <f>SUM(H301:H305)</f>
        <v>0</v>
      </c>
    </row>
    <row r="295" spans="1:8" ht="16.5">
      <c r="A295" s="405" t="s">
        <v>237</v>
      </c>
      <c r="B295" s="158" t="s">
        <v>423</v>
      </c>
      <c r="C295" s="139">
        <f t="shared" si="4"/>
        <v>982974</v>
      </c>
      <c r="D295" s="210">
        <v>982974</v>
      </c>
      <c r="E295" s="168"/>
      <c r="F295" s="211">
        <f>G295</f>
        <v>394078.56</v>
      </c>
      <c r="G295" s="162">
        <v>394078.56</v>
      </c>
      <c r="H295" s="170"/>
    </row>
    <row r="296" spans="1:8" ht="16.5">
      <c r="A296" s="415" t="s">
        <v>241</v>
      </c>
      <c r="B296" s="158" t="s">
        <v>424</v>
      </c>
      <c r="C296" s="139">
        <f t="shared" si="4"/>
        <v>387459</v>
      </c>
      <c r="D296" s="205">
        <v>387459</v>
      </c>
      <c r="E296" s="171"/>
      <c r="F296" s="211">
        <f>G296</f>
        <v>145492.24</v>
      </c>
      <c r="G296" s="212">
        <v>145492.24</v>
      </c>
      <c r="H296" s="172"/>
    </row>
    <row r="297" spans="1:8" ht="16.5">
      <c r="A297" s="405" t="s">
        <v>239</v>
      </c>
      <c r="B297" s="158" t="s">
        <v>425</v>
      </c>
      <c r="C297" s="139">
        <f t="shared" si="4"/>
        <v>50000</v>
      </c>
      <c r="D297" s="205">
        <v>50000</v>
      </c>
      <c r="E297" s="171"/>
      <c r="F297" s="211">
        <f>G297</f>
        <v>0</v>
      </c>
      <c r="G297" s="212"/>
      <c r="H297" s="172"/>
    </row>
    <row r="298" spans="1:8" ht="16.5">
      <c r="A298" s="379"/>
      <c r="B298" s="158" t="s">
        <v>426</v>
      </c>
      <c r="C298" s="139"/>
      <c r="D298" s="205">
        <f>D300+D301</f>
        <v>57000</v>
      </c>
      <c r="E298" s="160"/>
      <c r="F298" s="211"/>
      <c r="G298" s="205">
        <f>G300+G301</f>
        <v>5079.74</v>
      </c>
      <c r="H298" s="213"/>
    </row>
    <row r="299" spans="1:8" ht="16.5">
      <c r="A299" s="379"/>
      <c r="B299" s="158" t="s">
        <v>427</v>
      </c>
      <c r="C299" s="139"/>
      <c r="D299" s="205">
        <f>D302+D303+D304+D305</f>
        <v>60000</v>
      </c>
      <c r="E299" s="160"/>
      <c r="F299" s="211"/>
      <c r="G299" s="205">
        <f>G302+G303+G304+G305</f>
        <v>15510</v>
      </c>
      <c r="H299" s="213"/>
    </row>
    <row r="300" spans="1:8" ht="16.5">
      <c r="A300" s="415" t="s">
        <v>243</v>
      </c>
      <c r="B300" s="104" t="s">
        <v>428</v>
      </c>
      <c r="C300" s="139">
        <f t="shared" si="4"/>
        <v>51920</v>
      </c>
      <c r="D300" s="183">
        <v>51920</v>
      </c>
      <c r="E300" s="160"/>
      <c r="F300" s="211">
        <f>G300</f>
        <v>0</v>
      </c>
      <c r="G300" s="214"/>
      <c r="H300" s="213"/>
    </row>
    <row r="301" spans="1:8" ht="25.5">
      <c r="A301" s="403" t="s">
        <v>260</v>
      </c>
      <c r="B301" s="104" t="s">
        <v>429</v>
      </c>
      <c r="C301" s="50">
        <f t="shared" si="4"/>
        <v>5080</v>
      </c>
      <c r="D301" s="106">
        <v>5080</v>
      </c>
      <c r="E301" s="121"/>
      <c r="F301" s="211">
        <f>G301+H301</f>
        <v>5079.74</v>
      </c>
      <c r="G301" s="214">
        <v>5079.74</v>
      </c>
      <c r="H301" s="123"/>
    </row>
    <row r="302" spans="1:8" ht="17.25" thickBot="1">
      <c r="A302" s="379" t="s">
        <v>245</v>
      </c>
      <c r="B302" s="104" t="s">
        <v>430</v>
      </c>
      <c r="C302" s="50">
        <f>D302</f>
        <v>19000</v>
      </c>
      <c r="D302" s="106">
        <v>19000</v>
      </c>
      <c r="E302" s="121"/>
      <c r="F302" s="211">
        <f>G302</f>
        <v>15510</v>
      </c>
      <c r="G302" s="214">
        <v>15510</v>
      </c>
      <c r="H302" s="123"/>
    </row>
    <row r="303" spans="1:8" ht="16.5">
      <c r="A303" s="379" t="s">
        <v>253</v>
      </c>
      <c r="B303" s="104" t="s">
        <v>431</v>
      </c>
      <c r="C303" s="50">
        <f>D303</f>
        <v>16000</v>
      </c>
      <c r="D303" s="106">
        <v>16000</v>
      </c>
      <c r="E303" s="121"/>
      <c r="F303" s="211">
        <f>G303</f>
        <v>0</v>
      </c>
      <c r="G303" s="209"/>
      <c r="H303" s="123"/>
    </row>
    <row r="304" spans="1:8" ht="16.5">
      <c r="A304" s="379" t="s">
        <v>258</v>
      </c>
      <c r="B304" s="104" t="s">
        <v>432</v>
      </c>
      <c r="C304" s="50">
        <f>D304</f>
        <v>15000</v>
      </c>
      <c r="D304" s="109">
        <v>15000</v>
      </c>
      <c r="E304" s="121"/>
      <c r="F304" s="215">
        <f>G304+H304</f>
        <v>0</v>
      </c>
      <c r="G304" s="216"/>
      <c r="H304" s="125"/>
    </row>
    <row r="305" spans="1:8" ht="26.25" thickBot="1">
      <c r="A305" s="403" t="s">
        <v>260</v>
      </c>
      <c r="B305" s="104" t="s">
        <v>433</v>
      </c>
      <c r="C305" s="89">
        <f>D305</f>
        <v>10000</v>
      </c>
      <c r="D305" s="111">
        <v>10000</v>
      </c>
      <c r="E305" s="126"/>
      <c r="F305" s="217">
        <f>G305+H305</f>
        <v>0</v>
      </c>
      <c r="G305" s="218"/>
      <c r="H305" s="128"/>
    </row>
    <row r="306" spans="1:8" ht="17.25" thickBot="1">
      <c r="A306" s="422" t="s">
        <v>434</v>
      </c>
      <c r="B306" s="193" t="s">
        <v>435</v>
      </c>
      <c r="C306" s="185">
        <f t="shared" si="4"/>
        <v>8401190</v>
      </c>
      <c r="D306" s="194">
        <f>SUM(D307:D319)</f>
        <v>3806600</v>
      </c>
      <c r="E306" s="194">
        <f>SUM(E307:E319)</f>
        <v>4594590</v>
      </c>
      <c r="F306" s="185">
        <f t="shared" si="5"/>
        <v>627542.39</v>
      </c>
      <c r="G306" s="195">
        <f>SUM(G307:G319)</f>
        <v>12452.39</v>
      </c>
      <c r="H306" s="195">
        <f>SUM(H307:H319)</f>
        <v>615090</v>
      </c>
    </row>
    <row r="307" spans="1:8" ht="16.5">
      <c r="A307" s="405" t="s">
        <v>237</v>
      </c>
      <c r="B307" s="104" t="s">
        <v>436</v>
      </c>
      <c r="C307" s="89">
        <f t="shared" si="4"/>
        <v>29252.66</v>
      </c>
      <c r="D307" s="219">
        <f>D321</f>
        <v>29252.66</v>
      </c>
      <c r="E307" s="220">
        <f>E321</f>
        <v>0</v>
      </c>
      <c r="F307" s="89">
        <f t="shared" si="5"/>
        <v>5724.01</v>
      </c>
      <c r="G307" s="219">
        <f>G321</f>
        <v>5724.01</v>
      </c>
      <c r="H307" s="220">
        <f>H321</f>
        <v>0</v>
      </c>
    </row>
    <row r="308" spans="1:8" ht="16.5">
      <c r="A308" s="379" t="s">
        <v>239</v>
      </c>
      <c r="B308" s="144" t="s">
        <v>437</v>
      </c>
      <c r="C308" s="50">
        <f t="shared" si="4"/>
        <v>0</v>
      </c>
      <c r="D308" s="221">
        <f>D323</f>
        <v>0</v>
      </c>
      <c r="E308" s="222">
        <f>E323</f>
        <v>0</v>
      </c>
      <c r="F308" s="50">
        <f t="shared" si="5"/>
        <v>0</v>
      </c>
      <c r="G308" s="221">
        <f>G323</f>
        <v>0</v>
      </c>
      <c r="H308" s="222">
        <f>H323</f>
        <v>0</v>
      </c>
    </row>
    <row r="309" spans="1:8" ht="16.5">
      <c r="A309" s="379" t="s">
        <v>241</v>
      </c>
      <c r="B309" s="144" t="s">
        <v>438</v>
      </c>
      <c r="C309" s="50">
        <f t="shared" si="4"/>
        <v>8834.2999999999993</v>
      </c>
      <c r="D309" s="221">
        <f>D322</f>
        <v>8834.2999999999993</v>
      </c>
      <c r="E309" s="222">
        <f>E322</f>
        <v>0</v>
      </c>
      <c r="F309" s="50">
        <f t="shared" si="5"/>
        <v>1728.38</v>
      </c>
      <c r="G309" s="221">
        <f>G322</f>
        <v>1728.38</v>
      </c>
      <c r="H309" s="222">
        <f>H322</f>
        <v>0</v>
      </c>
    </row>
    <row r="310" spans="1:8" ht="16.5">
      <c r="A310" s="379" t="s">
        <v>243</v>
      </c>
      <c r="B310" s="144" t="s">
        <v>439</v>
      </c>
      <c r="C310" s="50">
        <f t="shared" si="4"/>
        <v>16713.04</v>
      </c>
      <c r="D310" s="221">
        <f>D326+D329+D332+D334</f>
        <v>16713.04</v>
      </c>
      <c r="E310" s="222">
        <f>E326</f>
        <v>0</v>
      </c>
      <c r="F310" s="50">
        <f t="shared" si="5"/>
        <v>0</v>
      </c>
      <c r="G310" s="221">
        <f>G326+G329+G332+G334</f>
        <v>0</v>
      </c>
      <c r="H310" s="222">
        <f>H326</f>
        <v>0</v>
      </c>
    </row>
    <row r="311" spans="1:8" ht="16.5">
      <c r="A311" s="379" t="s">
        <v>245</v>
      </c>
      <c r="B311" s="144" t="s">
        <v>440</v>
      </c>
      <c r="C311" s="50">
        <f t="shared" si="4"/>
        <v>165600</v>
      </c>
      <c r="D311" s="221">
        <f>D335</f>
        <v>165600</v>
      </c>
      <c r="E311" s="222"/>
      <c r="F311" s="50">
        <f t="shared" si="5"/>
        <v>0</v>
      </c>
      <c r="G311" s="221">
        <f>G335</f>
        <v>0</v>
      </c>
      <c r="H311" s="222"/>
    </row>
    <row r="312" spans="1:8" ht="16.5">
      <c r="A312" s="379" t="s">
        <v>247</v>
      </c>
      <c r="B312" s="144" t="s">
        <v>441</v>
      </c>
      <c r="C312" s="50">
        <f t="shared" si="4"/>
        <v>0</v>
      </c>
      <c r="D312" s="221"/>
      <c r="E312" s="222"/>
      <c r="F312" s="50">
        <f t="shared" si="5"/>
        <v>0</v>
      </c>
      <c r="G312" s="221"/>
      <c r="H312" s="222"/>
    </row>
    <row r="313" spans="1:8" ht="16.5">
      <c r="A313" s="379" t="s">
        <v>442</v>
      </c>
      <c r="B313" s="144" t="s">
        <v>443</v>
      </c>
      <c r="C313" s="50">
        <f t="shared" si="4"/>
        <v>0</v>
      </c>
      <c r="D313" s="221"/>
      <c r="E313" s="222"/>
      <c r="F313" s="50">
        <f t="shared" si="5"/>
        <v>0</v>
      </c>
      <c r="G313" s="221"/>
      <c r="H313" s="222"/>
    </row>
    <row r="314" spans="1:8" ht="16.5">
      <c r="A314" s="379" t="s">
        <v>251</v>
      </c>
      <c r="B314" s="144" t="s">
        <v>444</v>
      </c>
      <c r="C314" s="50">
        <f t="shared" si="4"/>
        <v>0</v>
      </c>
      <c r="D314" s="221"/>
      <c r="E314" s="222"/>
      <c r="F314" s="50">
        <f t="shared" si="5"/>
        <v>0</v>
      </c>
      <c r="G314" s="221"/>
      <c r="H314" s="222"/>
    </row>
    <row r="315" spans="1:8" ht="16.5">
      <c r="A315" s="379" t="s">
        <v>253</v>
      </c>
      <c r="B315" s="144" t="s">
        <v>445</v>
      </c>
      <c r="C315" s="50">
        <f t="shared" si="4"/>
        <v>3522100</v>
      </c>
      <c r="D315" s="221">
        <f>D327</f>
        <v>0</v>
      </c>
      <c r="E315" s="222">
        <f>E327+E341+E345+E339</f>
        <v>3522100</v>
      </c>
      <c r="F315" s="50">
        <f t="shared" si="5"/>
        <v>615090</v>
      </c>
      <c r="G315" s="221">
        <f>G327</f>
        <v>0</v>
      </c>
      <c r="H315" s="222">
        <f>H327+H341+H345+H339</f>
        <v>615090</v>
      </c>
    </row>
    <row r="316" spans="1:8" ht="51">
      <c r="A316" s="403" t="s">
        <v>446</v>
      </c>
      <c r="B316" s="223" t="s">
        <v>447</v>
      </c>
      <c r="C316" s="50">
        <f t="shared" si="4"/>
        <v>4141490</v>
      </c>
      <c r="D316" s="224">
        <f>D343+D347</f>
        <v>3069000</v>
      </c>
      <c r="E316" s="222">
        <f>E343+E347</f>
        <v>1072490</v>
      </c>
      <c r="F316" s="50">
        <f t="shared" si="5"/>
        <v>0</v>
      </c>
      <c r="G316" s="224">
        <f>G343+G347</f>
        <v>0</v>
      </c>
      <c r="H316" s="222">
        <f>H343+H347</f>
        <v>0</v>
      </c>
    </row>
    <row r="317" spans="1:8" ht="16.5">
      <c r="A317" s="409" t="s">
        <v>256</v>
      </c>
      <c r="B317" s="144" t="s">
        <v>448</v>
      </c>
      <c r="C317" s="50">
        <f t="shared" si="4"/>
        <v>511200</v>
      </c>
      <c r="D317" s="224">
        <f>D336+D346</f>
        <v>511200</v>
      </c>
      <c r="E317" s="222">
        <f>E337+E346</f>
        <v>0</v>
      </c>
      <c r="F317" s="50">
        <f t="shared" si="5"/>
        <v>0</v>
      </c>
      <c r="G317" s="224">
        <f>G336+G346</f>
        <v>0</v>
      </c>
      <c r="H317" s="222">
        <f>H337+H346</f>
        <v>0</v>
      </c>
    </row>
    <row r="318" spans="1:8" ht="16.5">
      <c r="A318" s="409" t="s">
        <v>258</v>
      </c>
      <c r="B318" s="144" t="s">
        <v>449</v>
      </c>
      <c r="C318" s="50">
        <f t="shared" si="4"/>
        <v>0</v>
      </c>
      <c r="D318" s="224"/>
      <c r="E318" s="222"/>
      <c r="F318" s="50">
        <f t="shared" si="5"/>
        <v>0</v>
      </c>
      <c r="G318" s="224"/>
      <c r="H318" s="222"/>
    </row>
    <row r="319" spans="1:8" ht="26.25" thickBot="1">
      <c r="A319" s="419" t="s">
        <v>260</v>
      </c>
      <c r="B319" s="113" t="s">
        <v>450</v>
      </c>
      <c r="C319" s="89">
        <f t="shared" si="4"/>
        <v>6000</v>
      </c>
      <c r="D319" s="225">
        <f>D328+D330+D337</f>
        <v>6000</v>
      </c>
      <c r="E319" s="226">
        <f>E328+E330+E342</f>
        <v>0</v>
      </c>
      <c r="F319" s="89">
        <f t="shared" si="5"/>
        <v>5000</v>
      </c>
      <c r="G319" s="225">
        <f>G328+G330+G337</f>
        <v>5000</v>
      </c>
      <c r="H319" s="226">
        <f>H328+H330+H342</f>
        <v>0</v>
      </c>
    </row>
    <row r="320" spans="1:8" ht="17.25" thickBot="1">
      <c r="A320" s="423" t="s">
        <v>451</v>
      </c>
      <c r="B320" s="130" t="s">
        <v>452</v>
      </c>
      <c r="C320" s="131">
        <f t="shared" si="4"/>
        <v>43800</v>
      </c>
      <c r="D320" s="117">
        <f>D321+D322+D323+D326+D327+D328+D329+D330</f>
        <v>43800</v>
      </c>
      <c r="E320" s="227">
        <f>SUM(E321:E330)</f>
        <v>0</v>
      </c>
      <c r="F320" s="131">
        <f t="shared" si="5"/>
        <v>12452.39</v>
      </c>
      <c r="G320" s="117">
        <f>G321+G322+G323+G326+G327+G328+G329+G330</f>
        <v>12452.39</v>
      </c>
      <c r="H320" s="228">
        <f>SUM(H321:H330)</f>
        <v>0</v>
      </c>
    </row>
    <row r="321" spans="1:8" ht="16.5">
      <c r="A321" s="405" t="s">
        <v>237</v>
      </c>
      <c r="B321" s="158" t="s">
        <v>453</v>
      </c>
      <c r="C321" s="139">
        <f t="shared" si="4"/>
        <v>29252.66</v>
      </c>
      <c r="D321" s="159">
        <v>29252.66</v>
      </c>
      <c r="E321" s="160">
        <f>[1]mo!L154</f>
        <v>0</v>
      </c>
      <c r="F321" s="139">
        <f t="shared" si="5"/>
        <v>5724.01</v>
      </c>
      <c r="G321" s="159">
        <v>5724.01</v>
      </c>
      <c r="H321" s="160">
        <f>[1]mo!M154</f>
        <v>0</v>
      </c>
    </row>
    <row r="322" spans="1:8" ht="16.5">
      <c r="A322" s="379" t="s">
        <v>239</v>
      </c>
      <c r="B322" s="158" t="s">
        <v>454</v>
      </c>
      <c r="C322" s="50">
        <f t="shared" si="4"/>
        <v>8834.2999999999993</v>
      </c>
      <c r="D322" s="162">
        <v>8834.2999999999993</v>
      </c>
      <c r="E322" s="171"/>
      <c r="F322" s="50">
        <f t="shared" si="5"/>
        <v>1728.38</v>
      </c>
      <c r="G322" s="162">
        <v>1728.38</v>
      </c>
      <c r="H322" s="160"/>
    </row>
    <row r="323" spans="1:8" ht="16.5">
      <c r="A323" s="379" t="s">
        <v>241</v>
      </c>
      <c r="B323" s="158" t="s">
        <v>455</v>
      </c>
      <c r="C323" s="50">
        <f t="shared" si="4"/>
        <v>0</v>
      </c>
      <c r="D323" s="162"/>
      <c r="E323" s="171">
        <f>[1]mo!L155</f>
        <v>0</v>
      </c>
      <c r="F323" s="50">
        <f t="shared" si="5"/>
        <v>0</v>
      </c>
      <c r="G323" s="162"/>
      <c r="H323" s="171">
        <f>[1]mo!M155</f>
        <v>0</v>
      </c>
    </row>
    <row r="324" spans="1:8" ht="16.5">
      <c r="A324" s="379"/>
      <c r="B324" s="158" t="s">
        <v>456</v>
      </c>
      <c r="C324" s="50"/>
      <c r="D324" s="162">
        <f>D326+D327+D328</f>
        <v>713.04</v>
      </c>
      <c r="E324" s="171"/>
      <c r="F324" s="50"/>
      <c r="G324" s="162">
        <f>G326+G327+G328</f>
        <v>0</v>
      </c>
      <c r="H324" s="171"/>
    </row>
    <row r="325" spans="1:8" ht="16.5">
      <c r="A325" s="379"/>
      <c r="B325" s="158" t="s">
        <v>457</v>
      </c>
      <c r="C325" s="50"/>
      <c r="D325" s="162">
        <f>D329+D330</f>
        <v>5000</v>
      </c>
      <c r="E325" s="171"/>
      <c r="F325" s="50"/>
      <c r="G325" s="162">
        <f>G329+G330</f>
        <v>5000</v>
      </c>
      <c r="H325" s="171"/>
    </row>
    <row r="326" spans="1:8" ht="16.5">
      <c r="A326" s="379" t="s">
        <v>243</v>
      </c>
      <c r="B326" s="104" t="s">
        <v>458</v>
      </c>
      <c r="C326" s="50">
        <f t="shared" si="4"/>
        <v>713.04</v>
      </c>
      <c r="D326" s="109">
        <v>713.04</v>
      </c>
      <c r="E326" s="150"/>
      <c r="F326" s="50">
        <f t="shared" si="5"/>
        <v>0</v>
      </c>
      <c r="G326" s="109"/>
      <c r="H326" s="150"/>
    </row>
    <row r="327" spans="1:8" ht="16.5">
      <c r="A327" s="379" t="s">
        <v>245</v>
      </c>
      <c r="B327" s="104" t="s">
        <v>459</v>
      </c>
      <c r="C327" s="50">
        <f t="shared" si="4"/>
        <v>0</v>
      </c>
      <c r="D327" s="109">
        <v>0</v>
      </c>
      <c r="E327" s="150"/>
      <c r="F327" s="50">
        <f t="shared" si="5"/>
        <v>0</v>
      </c>
      <c r="G327" s="109"/>
      <c r="H327" s="150"/>
    </row>
    <row r="328" spans="1:8" ht="16.5">
      <c r="A328" s="379" t="s">
        <v>247</v>
      </c>
      <c r="B328" s="104" t="s">
        <v>460</v>
      </c>
      <c r="C328" s="50">
        <f t="shared" si="4"/>
        <v>0</v>
      </c>
      <c r="D328" s="109">
        <v>0</v>
      </c>
      <c r="E328" s="150"/>
      <c r="F328" s="50">
        <f t="shared" si="5"/>
        <v>0</v>
      </c>
      <c r="G328" s="109"/>
      <c r="H328" s="150"/>
    </row>
    <row r="329" spans="1:8" ht="16.5">
      <c r="A329" s="379" t="s">
        <v>243</v>
      </c>
      <c r="B329" s="176" t="s">
        <v>461</v>
      </c>
      <c r="C329" s="50">
        <f t="shared" si="4"/>
        <v>0</v>
      </c>
      <c r="D329" s="111">
        <v>0</v>
      </c>
      <c r="E329" s="166"/>
      <c r="F329" s="50">
        <f t="shared" si="5"/>
        <v>0</v>
      </c>
      <c r="G329" s="111"/>
      <c r="H329" s="166"/>
    </row>
    <row r="330" spans="1:8" ht="17.25" thickBot="1">
      <c r="A330" s="403" t="s">
        <v>442</v>
      </c>
      <c r="B330" s="176" t="s">
        <v>462</v>
      </c>
      <c r="C330" s="153">
        <f t="shared" si="4"/>
        <v>5000</v>
      </c>
      <c r="D330" s="111">
        <v>5000</v>
      </c>
      <c r="E330" s="166"/>
      <c r="F330" s="153">
        <f t="shared" si="5"/>
        <v>5000</v>
      </c>
      <c r="G330" s="111">
        <v>5000</v>
      </c>
      <c r="H330" s="166"/>
    </row>
    <row r="331" spans="1:8" ht="17.25" thickBot="1">
      <c r="A331" s="457"/>
      <c r="B331" s="231" t="s">
        <v>463</v>
      </c>
      <c r="C331" s="131">
        <f t="shared" si="4"/>
        <v>238900</v>
      </c>
      <c r="D331" s="117">
        <f>D332+D334+D335+D336+D337</f>
        <v>238900</v>
      </c>
      <c r="E331" s="227"/>
      <c r="F331" s="131">
        <f>G331+H331</f>
        <v>0</v>
      </c>
      <c r="G331" s="117">
        <f>G332+G334+G335+G336+G337</f>
        <v>0</v>
      </c>
      <c r="H331" s="228"/>
    </row>
    <row r="332" spans="1:8" ht="16.5">
      <c r="A332" s="379" t="s">
        <v>243</v>
      </c>
      <c r="B332" s="283" t="s">
        <v>464</v>
      </c>
      <c r="C332" s="50">
        <f t="shared" si="4"/>
        <v>15000</v>
      </c>
      <c r="D332" s="159">
        <v>15000</v>
      </c>
      <c r="E332" s="160"/>
      <c r="F332" s="50">
        <f t="shared" si="5"/>
        <v>0</v>
      </c>
      <c r="G332" s="159"/>
      <c r="H332" s="160"/>
    </row>
    <row r="333" spans="1:8" ht="16.5">
      <c r="A333" s="418"/>
      <c r="B333" s="283" t="s">
        <v>465</v>
      </c>
      <c r="C333" s="50"/>
      <c r="D333" s="159">
        <f>D334+D335+D336+D337</f>
        <v>223900</v>
      </c>
      <c r="E333" s="160"/>
      <c r="F333" s="50"/>
      <c r="G333" s="159">
        <f>G334+G335+G336+G337</f>
        <v>0</v>
      </c>
      <c r="H333" s="160"/>
    </row>
    <row r="334" spans="1:8" ht="16.5">
      <c r="A334" s="379" t="s">
        <v>243</v>
      </c>
      <c r="B334" s="108" t="s">
        <v>466</v>
      </c>
      <c r="C334" s="50">
        <f t="shared" si="4"/>
        <v>1000</v>
      </c>
      <c r="D334" s="109">
        <v>1000</v>
      </c>
      <c r="E334" s="150"/>
      <c r="F334" s="50">
        <f t="shared" si="5"/>
        <v>0</v>
      </c>
      <c r="G334" s="109"/>
      <c r="H334" s="150"/>
    </row>
    <row r="335" spans="1:8" ht="16.5">
      <c r="A335" s="379" t="s">
        <v>245</v>
      </c>
      <c r="B335" s="108" t="s">
        <v>467</v>
      </c>
      <c r="C335" s="50">
        <f t="shared" si="4"/>
        <v>165600</v>
      </c>
      <c r="D335" s="109">
        <v>165600</v>
      </c>
      <c r="E335" s="150"/>
      <c r="F335" s="50">
        <f t="shared" si="5"/>
        <v>0</v>
      </c>
      <c r="G335" s="109"/>
      <c r="H335" s="150"/>
    </row>
    <row r="336" spans="1:8" ht="16.5">
      <c r="A336" s="409" t="s">
        <v>256</v>
      </c>
      <c r="B336" s="113" t="s">
        <v>468</v>
      </c>
      <c r="C336" s="50">
        <f t="shared" si="4"/>
        <v>56300</v>
      </c>
      <c r="D336" s="111">
        <v>56300</v>
      </c>
      <c r="E336" s="166"/>
      <c r="F336" s="50">
        <f t="shared" si="5"/>
        <v>0</v>
      </c>
      <c r="G336" s="111"/>
      <c r="H336" s="166"/>
    </row>
    <row r="337" spans="1:8" ht="17.25" thickBot="1">
      <c r="A337" s="419" t="s">
        <v>256</v>
      </c>
      <c r="B337" s="113" t="s">
        <v>469</v>
      </c>
      <c r="C337" s="153">
        <f t="shared" si="4"/>
        <v>1000</v>
      </c>
      <c r="D337" s="111">
        <v>1000</v>
      </c>
      <c r="E337" s="166"/>
      <c r="F337" s="153">
        <f>G337+H337</f>
        <v>0</v>
      </c>
      <c r="G337" s="111"/>
      <c r="H337" s="166"/>
    </row>
    <row r="338" spans="1:8" ht="17.25" thickBot="1">
      <c r="A338" s="424"/>
      <c r="B338" s="229" t="s">
        <v>470</v>
      </c>
      <c r="C338" s="131">
        <f>D338+E338</f>
        <v>1000000</v>
      </c>
      <c r="D338" s="230"/>
      <c r="E338" s="227">
        <f>E339</f>
        <v>1000000</v>
      </c>
      <c r="F338" s="131">
        <f>G338+H338</f>
        <v>0</v>
      </c>
      <c r="G338" s="230"/>
      <c r="H338" s="228">
        <f>H339</f>
        <v>0</v>
      </c>
    </row>
    <row r="339" spans="1:8" ht="17.25" thickBot="1">
      <c r="A339" s="379" t="s">
        <v>245</v>
      </c>
      <c r="B339" s="176" t="s">
        <v>471</v>
      </c>
      <c r="C339" s="143">
        <f>D339+E339</f>
        <v>1000000</v>
      </c>
      <c r="D339" s="154"/>
      <c r="E339" s="126">
        <f>[1]mo!L156</f>
        <v>1000000</v>
      </c>
      <c r="F339" s="136">
        <f>G339+H339</f>
        <v>0</v>
      </c>
      <c r="G339" s="154"/>
      <c r="H339" s="126">
        <f>[1]mo!M156</f>
        <v>0</v>
      </c>
    </row>
    <row r="340" spans="1:8" ht="17.25" thickBot="1">
      <c r="A340" s="411" t="s">
        <v>853</v>
      </c>
      <c r="B340" s="231" t="s">
        <v>472</v>
      </c>
      <c r="C340" s="131">
        <f t="shared" si="4"/>
        <v>6174190</v>
      </c>
      <c r="D340" s="117">
        <f>D343</f>
        <v>3005700</v>
      </c>
      <c r="E340" s="227">
        <f>SUM(E341:E343)</f>
        <v>3168490</v>
      </c>
      <c r="F340" s="131">
        <f t="shared" ref="F340:F345" si="8">G340+H340</f>
        <v>516090</v>
      </c>
      <c r="G340" s="232"/>
      <c r="H340" s="233">
        <f>SUM(H341:H343)</f>
        <v>516090</v>
      </c>
    </row>
    <row r="341" spans="1:8" ht="16.5">
      <c r="A341" s="405" t="s">
        <v>253</v>
      </c>
      <c r="B341" s="104" t="s">
        <v>473</v>
      </c>
      <c r="C341" s="139">
        <f t="shared" si="4"/>
        <v>2096000</v>
      </c>
      <c r="D341" s="106"/>
      <c r="E341" s="121">
        <f>[1]mo!L158</f>
        <v>2096000</v>
      </c>
      <c r="F341" s="139">
        <f t="shared" si="8"/>
        <v>516090</v>
      </c>
      <c r="G341" s="106"/>
      <c r="H341" s="121">
        <f>[1]mo!M158</f>
        <v>516090</v>
      </c>
    </row>
    <row r="342" spans="1:8" ht="25.5">
      <c r="A342" s="419" t="s">
        <v>260</v>
      </c>
      <c r="B342" s="108" t="s">
        <v>474</v>
      </c>
      <c r="C342" s="153">
        <f t="shared" si="4"/>
        <v>0</v>
      </c>
      <c r="D342" s="109"/>
      <c r="E342" s="150">
        <f>[1]mo!L159</f>
        <v>0</v>
      </c>
      <c r="F342" s="153">
        <f t="shared" si="8"/>
        <v>0</v>
      </c>
      <c r="G342" s="109"/>
      <c r="H342" s="150">
        <f>[1]mo!M159</f>
        <v>0</v>
      </c>
    </row>
    <row r="343" spans="1:8" ht="51.75" thickBot="1">
      <c r="A343" s="403" t="s">
        <v>475</v>
      </c>
      <c r="B343" s="234" t="s">
        <v>476</v>
      </c>
      <c r="C343" s="153">
        <f t="shared" si="4"/>
        <v>4078190</v>
      </c>
      <c r="D343" s="154">
        <v>3005700</v>
      </c>
      <c r="E343" s="126">
        <f>[1]mo!L160</f>
        <v>1072490</v>
      </c>
      <c r="F343" s="153">
        <f t="shared" si="8"/>
        <v>0</v>
      </c>
      <c r="G343" s="154"/>
      <c r="H343" s="235">
        <f>[1]mo!M160</f>
        <v>0</v>
      </c>
    </row>
    <row r="344" spans="1:8" ht="32.25" thickBot="1">
      <c r="A344" s="404" t="s">
        <v>477</v>
      </c>
      <c r="B344" s="236" t="s">
        <v>478</v>
      </c>
      <c r="C344" s="131">
        <f t="shared" si="4"/>
        <v>944300</v>
      </c>
      <c r="D344" s="117">
        <f>SUM(D345:D347)</f>
        <v>518200</v>
      </c>
      <c r="E344" s="227">
        <f>SUM(E345:E347)</f>
        <v>426100</v>
      </c>
      <c r="F344" s="131">
        <f t="shared" si="8"/>
        <v>99000</v>
      </c>
      <c r="G344" s="117">
        <f>SUM(G345:G347)</f>
        <v>0</v>
      </c>
      <c r="H344" s="228">
        <f>SUM(H345:H347)</f>
        <v>99000</v>
      </c>
    </row>
    <row r="345" spans="1:8" ht="16.5">
      <c r="A345" s="405" t="s">
        <v>253</v>
      </c>
      <c r="B345" s="108" t="s">
        <v>479</v>
      </c>
      <c r="C345" s="143">
        <f t="shared" si="4"/>
        <v>426100</v>
      </c>
      <c r="D345" s="154"/>
      <c r="E345" s="126">
        <f>[1]mo!L166</f>
        <v>426100</v>
      </c>
      <c r="F345" s="143">
        <f t="shared" si="8"/>
        <v>99000</v>
      </c>
      <c r="G345" s="154"/>
      <c r="H345" s="235">
        <f>[1]mo!M166</f>
        <v>99000</v>
      </c>
    </row>
    <row r="346" spans="1:8" ht="16.5">
      <c r="A346" s="409" t="s">
        <v>256</v>
      </c>
      <c r="B346" s="108" t="s">
        <v>480</v>
      </c>
      <c r="C346" s="50">
        <f>D346</f>
        <v>454900</v>
      </c>
      <c r="D346" s="164">
        <f>429300+25600</f>
        <v>454900</v>
      </c>
      <c r="E346" s="150">
        <f>[1]mo!L167</f>
        <v>0</v>
      </c>
      <c r="F346" s="50">
        <f>G346</f>
        <v>0</v>
      </c>
      <c r="G346" s="109"/>
      <c r="H346" s="150">
        <f>[1]mo!M167</f>
        <v>0</v>
      </c>
    </row>
    <row r="347" spans="1:8" ht="51.75" thickBot="1">
      <c r="A347" s="403" t="s">
        <v>475</v>
      </c>
      <c r="B347" s="108" t="s">
        <v>481</v>
      </c>
      <c r="C347" s="50">
        <f>D347+E347</f>
        <v>63300</v>
      </c>
      <c r="D347" s="109">
        <v>63300</v>
      </c>
      <c r="E347" s="150">
        <f>[1]mo!L167</f>
        <v>0</v>
      </c>
      <c r="F347" s="50">
        <f t="shared" si="5"/>
        <v>0</v>
      </c>
      <c r="G347" s="109"/>
      <c r="H347" s="150">
        <f>[1]mo!M167</f>
        <v>0</v>
      </c>
    </row>
    <row r="348" spans="1:8" ht="32.25" thickBot="1">
      <c r="A348" s="422" t="s">
        <v>482</v>
      </c>
      <c r="B348" s="237" t="s">
        <v>483</v>
      </c>
      <c r="C348" s="238">
        <f t="shared" si="4"/>
        <v>14780509.65</v>
      </c>
      <c r="D348" s="239">
        <f>SUM(D349:D358)</f>
        <v>2232000</v>
      </c>
      <c r="E348" s="239">
        <f>SUM(E349:E358)</f>
        <v>12548509.65</v>
      </c>
      <c r="F348" s="240">
        <f>G348+H348</f>
        <v>1491604.3600000003</v>
      </c>
      <c r="G348" s="239">
        <f>SUM(G349:G358)</f>
        <v>0</v>
      </c>
      <c r="H348" s="239">
        <f>SUM(H349:H358)</f>
        <v>1491604.3600000003</v>
      </c>
    </row>
    <row r="349" spans="1:8" ht="16.5">
      <c r="A349" s="425" t="s">
        <v>245</v>
      </c>
      <c r="B349" s="241" t="s">
        <v>484</v>
      </c>
      <c r="C349" s="50">
        <f>D349+E349</f>
        <v>1175000</v>
      </c>
      <c r="D349" s="210"/>
      <c r="E349" s="171">
        <f>E360+E371+E382</f>
        <v>1175000</v>
      </c>
      <c r="F349" s="50">
        <f>G349+H349</f>
        <v>519138.70000000007</v>
      </c>
      <c r="G349" s="210"/>
      <c r="H349" s="171">
        <f>H360+H371+H382</f>
        <v>519138.70000000007</v>
      </c>
    </row>
    <row r="350" spans="1:8" ht="16.5">
      <c r="A350" s="409" t="s">
        <v>247</v>
      </c>
      <c r="B350" s="104" t="s">
        <v>485</v>
      </c>
      <c r="C350" s="50">
        <f t="shared" si="4"/>
        <v>3163500</v>
      </c>
      <c r="D350" s="242"/>
      <c r="E350" s="160">
        <f>E383+E362</f>
        <v>3163500</v>
      </c>
      <c r="F350" s="139">
        <f t="shared" si="5"/>
        <v>203652.2</v>
      </c>
      <c r="G350" s="205"/>
      <c r="H350" s="160">
        <f>H383+H362</f>
        <v>203652.2</v>
      </c>
    </row>
    <row r="351" spans="1:8" ht="16.5">
      <c r="A351" s="409" t="s">
        <v>442</v>
      </c>
      <c r="B351" s="104" t="s">
        <v>486</v>
      </c>
      <c r="C351" s="50">
        <f t="shared" si="4"/>
        <v>0</v>
      </c>
      <c r="D351" s="242"/>
      <c r="E351" s="160">
        <f>E384</f>
        <v>0</v>
      </c>
      <c r="F351" s="139">
        <f t="shared" si="5"/>
        <v>0</v>
      </c>
      <c r="G351" s="205"/>
      <c r="H351" s="160">
        <f>H384</f>
        <v>0</v>
      </c>
    </row>
    <row r="352" spans="1:8" ht="16.5">
      <c r="A352" s="379" t="s">
        <v>251</v>
      </c>
      <c r="B352" s="141" t="s">
        <v>487</v>
      </c>
      <c r="C352" s="50">
        <f t="shared" si="4"/>
        <v>5415409.6500000004</v>
      </c>
      <c r="D352" s="106">
        <f>D372+D361</f>
        <v>2232000</v>
      </c>
      <c r="E352" s="121">
        <f>E361+E372+E385</f>
        <v>3183409.65</v>
      </c>
      <c r="F352" s="139">
        <f>G352+H352</f>
        <v>462508.86</v>
      </c>
      <c r="G352" s="106">
        <f>G372+G361</f>
        <v>0</v>
      </c>
      <c r="H352" s="121">
        <f>H361+H372+H385</f>
        <v>462508.86</v>
      </c>
    </row>
    <row r="353" spans="1:8" ht="16.5">
      <c r="A353" s="379" t="s">
        <v>253</v>
      </c>
      <c r="B353" s="108" t="s">
        <v>488</v>
      </c>
      <c r="C353" s="50">
        <f t="shared" si="4"/>
        <v>910000</v>
      </c>
      <c r="D353" s="109">
        <f>D374</f>
        <v>0</v>
      </c>
      <c r="E353" s="121">
        <f>E363+E374+E373+E386</f>
        <v>910000</v>
      </c>
      <c r="F353" s="89">
        <f>H353</f>
        <v>37870.019999999997</v>
      </c>
      <c r="G353" s="106"/>
      <c r="H353" s="121">
        <f>H363+H374+H373+H386</f>
        <v>37870.019999999997</v>
      </c>
    </row>
    <row r="354" spans="1:8" ht="51">
      <c r="A354" s="410" t="s">
        <v>489</v>
      </c>
      <c r="B354" s="104" t="s">
        <v>490</v>
      </c>
      <c r="C354" s="50">
        <f t="shared" si="4"/>
        <v>800000</v>
      </c>
      <c r="D354" s="183">
        <f>D366+D380+D389+D390</f>
        <v>0</v>
      </c>
      <c r="E354" s="121">
        <f>E366+E380+E389+E390</f>
        <v>800000</v>
      </c>
      <c r="F354" s="50">
        <f t="shared" si="5"/>
        <v>112421.58</v>
      </c>
      <c r="G354" s="106">
        <f>G375</f>
        <v>0</v>
      </c>
      <c r="H354" s="121">
        <f>H366+H380+H389+H390</f>
        <v>112421.58</v>
      </c>
    </row>
    <row r="355" spans="1:8" ht="16.5">
      <c r="A355" s="379" t="s">
        <v>256</v>
      </c>
      <c r="B355" s="176" t="s">
        <v>491</v>
      </c>
      <c r="C355" s="243">
        <f>D355+E355</f>
        <v>384300</v>
      </c>
      <c r="D355" s="216">
        <f>D377+D376</f>
        <v>0</v>
      </c>
      <c r="E355" s="150">
        <f>E377+E367+E365</f>
        <v>384300</v>
      </c>
      <c r="F355" s="243">
        <f>G355+H355</f>
        <v>0</v>
      </c>
      <c r="G355" s="216">
        <f>G377+G376</f>
        <v>0</v>
      </c>
      <c r="H355" s="150">
        <f>H377+H367+H365</f>
        <v>0</v>
      </c>
    </row>
    <row r="356" spans="1:8" ht="16.5">
      <c r="A356" s="403" t="s">
        <v>258</v>
      </c>
      <c r="B356" s="113" t="s">
        <v>492</v>
      </c>
      <c r="C356" s="89">
        <f>D356+E356</f>
        <v>837300</v>
      </c>
      <c r="D356" s="111">
        <f>D368+D378</f>
        <v>0</v>
      </c>
      <c r="E356" s="166">
        <f>E368+E378+E387</f>
        <v>837300</v>
      </c>
      <c r="F356" s="89">
        <f t="shared" si="5"/>
        <v>0</v>
      </c>
      <c r="G356" s="244">
        <f>G368+G378</f>
        <v>0</v>
      </c>
      <c r="H356" s="166">
        <f>H368+H378+H387</f>
        <v>0</v>
      </c>
    </row>
    <row r="357" spans="1:8" ht="25.5">
      <c r="A357" s="379" t="s">
        <v>260</v>
      </c>
      <c r="B357" s="113" t="s">
        <v>493</v>
      </c>
      <c r="C357" s="50">
        <f>D357+E357</f>
        <v>2095000</v>
      </c>
      <c r="D357" s="109">
        <f>D369</f>
        <v>0</v>
      </c>
      <c r="E357" s="150">
        <f>E369+E379+E388</f>
        <v>2095000</v>
      </c>
      <c r="F357" s="50">
        <f>G357+H357</f>
        <v>156013</v>
      </c>
      <c r="G357" s="109"/>
      <c r="H357" s="150">
        <f>H369+H379+H388</f>
        <v>156013</v>
      </c>
    </row>
    <row r="358" spans="1:8" ht="17.25" thickBot="1">
      <c r="A358" s="410"/>
      <c r="B358" s="113" t="s">
        <v>494</v>
      </c>
      <c r="C358" s="89">
        <f>D358+E358</f>
        <v>0</v>
      </c>
      <c r="D358" s="154">
        <f>D375</f>
        <v>0</v>
      </c>
      <c r="E358" s="126">
        <f>E375+E364</f>
        <v>0</v>
      </c>
      <c r="F358" s="89">
        <f>G358+H358</f>
        <v>0</v>
      </c>
      <c r="G358" s="245"/>
      <c r="H358" s="126">
        <f>H375+H364</f>
        <v>0</v>
      </c>
    </row>
    <row r="359" spans="1:8" ht="17.25" thickBot="1">
      <c r="A359" s="411" t="s">
        <v>495</v>
      </c>
      <c r="B359" s="246" t="s">
        <v>496</v>
      </c>
      <c r="C359" s="116">
        <f t="shared" si="4"/>
        <v>6990809.6500000004</v>
      </c>
      <c r="D359" s="117">
        <f>D369+D368+D361</f>
        <v>0</v>
      </c>
      <c r="E359" s="118">
        <f>SUM(E360:E369)</f>
        <v>6990809.6500000004</v>
      </c>
      <c r="F359" s="116">
        <f t="shared" si="5"/>
        <v>344545.78</v>
      </c>
      <c r="G359" s="247">
        <f>G368+G361</f>
        <v>0</v>
      </c>
      <c r="H359" s="118">
        <f>SUM(H360:H369)</f>
        <v>344545.78</v>
      </c>
    </row>
    <row r="360" spans="1:8" ht="16.5">
      <c r="A360" s="405" t="s">
        <v>245</v>
      </c>
      <c r="B360" s="104" t="s">
        <v>497</v>
      </c>
      <c r="C360" s="139">
        <f t="shared" si="4"/>
        <v>100000</v>
      </c>
      <c r="D360" s="159"/>
      <c r="E360" s="160">
        <f>[1]mo!L172</f>
        <v>100000</v>
      </c>
      <c r="F360" s="139">
        <f>H360</f>
        <v>81740.98000000001</v>
      </c>
      <c r="G360" s="159"/>
      <c r="H360" s="160">
        <f>[1]mo!M172</f>
        <v>81740.98000000001</v>
      </c>
    </row>
    <row r="361" spans="1:8" ht="16.5">
      <c r="A361" s="418" t="s">
        <v>251</v>
      </c>
      <c r="B361" s="104" t="s">
        <v>498</v>
      </c>
      <c r="C361" s="139">
        <f t="shared" si="4"/>
        <v>1410009.65</v>
      </c>
      <c r="D361" s="183"/>
      <c r="E361" s="121">
        <f>[1]mo!L174</f>
        <v>1410009.65</v>
      </c>
      <c r="F361" s="139">
        <f t="shared" ref="F361:F367" si="9">H361</f>
        <v>133335.79999999999</v>
      </c>
      <c r="G361" s="159"/>
      <c r="H361" s="121">
        <f>[1]mo!M174</f>
        <v>133335.79999999999</v>
      </c>
    </row>
    <row r="362" spans="1:8" ht="16.5">
      <c r="A362" s="409" t="s">
        <v>247</v>
      </c>
      <c r="B362" s="104" t="s">
        <v>499</v>
      </c>
      <c r="C362" s="139">
        <f t="shared" si="4"/>
        <v>2963500</v>
      </c>
      <c r="D362" s="183"/>
      <c r="E362" s="121">
        <f>[1]mo!L173</f>
        <v>2963500</v>
      </c>
      <c r="F362" s="139">
        <f t="shared" si="9"/>
        <v>0</v>
      </c>
      <c r="G362" s="212"/>
      <c r="H362" s="145">
        <f>[1]mo!M173</f>
        <v>0</v>
      </c>
    </row>
    <row r="363" spans="1:8" ht="16.5">
      <c r="A363" s="379" t="s">
        <v>253</v>
      </c>
      <c r="B363" s="104" t="s">
        <v>500</v>
      </c>
      <c r="C363" s="139">
        <f t="shared" si="4"/>
        <v>285000</v>
      </c>
      <c r="D363" s="183"/>
      <c r="E363" s="121">
        <f>[1]mo!L175</f>
        <v>285000</v>
      </c>
      <c r="F363" s="139">
        <f t="shared" si="9"/>
        <v>17846</v>
      </c>
      <c r="G363" s="212"/>
      <c r="H363" s="200">
        <f>[1]mo!M175</f>
        <v>17846</v>
      </c>
    </row>
    <row r="364" spans="1:8" ht="16.5">
      <c r="A364" s="379"/>
      <c r="B364" s="104" t="s">
        <v>501</v>
      </c>
      <c r="C364" s="139">
        <f t="shared" si="4"/>
        <v>0</v>
      </c>
      <c r="D364" s="183"/>
      <c r="E364" s="121">
        <f>[1]mo!L181</f>
        <v>0</v>
      </c>
      <c r="F364" s="139">
        <f t="shared" si="9"/>
        <v>0</v>
      </c>
      <c r="G364" s="212"/>
      <c r="H364" s="200">
        <f>[1]mo!M181</f>
        <v>0</v>
      </c>
    </row>
    <row r="365" spans="1:8" ht="16.5">
      <c r="A365" s="379" t="s">
        <v>256</v>
      </c>
      <c r="B365" s="104" t="s">
        <v>502</v>
      </c>
      <c r="C365" s="139">
        <f t="shared" si="4"/>
        <v>0</v>
      </c>
      <c r="D365" s="183"/>
      <c r="E365" s="121">
        <f>[1]mo!L177</f>
        <v>0</v>
      </c>
      <c r="F365" s="139">
        <f t="shared" si="9"/>
        <v>0</v>
      </c>
      <c r="G365" s="212"/>
      <c r="H365" s="200">
        <f>[1]mo!M177</f>
        <v>0</v>
      </c>
    </row>
    <row r="366" spans="1:8" ht="51">
      <c r="A366" s="379" t="s">
        <v>489</v>
      </c>
      <c r="B366" s="104" t="s">
        <v>503</v>
      </c>
      <c r="C366" s="248">
        <f t="shared" si="4"/>
        <v>50000</v>
      </c>
      <c r="D366" s="183"/>
      <c r="E366" s="121">
        <f>[1]mo!L176</f>
        <v>50000</v>
      </c>
      <c r="F366" s="211">
        <f t="shared" si="9"/>
        <v>0</v>
      </c>
      <c r="G366" s="212"/>
      <c r="H366" s="249">
        <f>[1]mo!M176</f>
        <v>0</v>
      </c>
    </row>
    <row r="367" spans="1:8" ht="16.5">
      <c r="A367" s="379" t="s">
        <v>256</v>
      </c>
      <c r="B367" s="104" t="s">
        <v>504</v>
      </c>
      <c r="C367" s="248">
        <f t="shared" si="4"/>
        <v>0</v>
      </c>
      <c r="D367" s="183"/>
      <c r="E367" s="121">
        <f>[1]mo!L179</f>
        <v>0</v>
      </c>
      <c r="F367" s="211">
        <f t="shared" si="9"/>
        <v>0</v>
      </c>
      <c r="G367" s="212"/>
      <c r="H367" s="249">
        <f>[1]mo!M179</f>
        <v>0</v>
      </c>
    </row>
    <row r="368" spans="1:8" ht="16.5">
      <c r="A368" s="379" t="s">
        <v>258</v>
      </c>
      <c r="B368" s="104" t="s">
        <v>505</v>
      </c>
      <c r="C368" s="50">
        <f t="shared" si="4"/>
        <v>672300</v>
      </c>
      <c r="D368" s="164"/>
      <c r="E368" s="171">
        <f>[1]mo!L178</f>
        <v>672300</v>
      </c>
      <c r="F368" s="50">
        <f t="shared" si="5"/>
        <v>0</v>
      </c>
      <c r="G368" s="109"/>
      <c r="H368" s="250">
        <f>[1]mo!M178</f>
        <v>0</v>
      </c>
    </row>
    <row r="369" spans="1:8" ht="26.25" thickBot="1">
      <c r="A369" s="403" t="s">
        <v>260</v>
      </c>
      <c r="B369" s="104" t="s">
        <v>506</v>
      </c>
      <c r="C369" s="89">
        <f>D369+E369</f>
        <v>1510000</v>
      </c>
      <c r="D369" s="177"/>
      <c r="E369" s="168">
        <f>[1]mo!L180</f>
        <v>1510000</v>
      </c>
      <c r="F369" s="89">
        <f>G369+H369</f>
        <v>111623</v>
      </c>
      <c r="G369" s="245"/>
      <c r="H369" s="251">
        <f>[1]mo!M180</f>
        <v>111623</v>
      </c>
    </row>
    <row r="370" spans="1:8" ht="17.25" thickBot="1">
      <c r="A370" s="426" t="s">
        <v>507</v>
      </c>
      <c r="B370" s="246" t="s">
        <v>508</v>
      </c>
      <c r="C370" s="116">
        <f>D370+E370</f>
        <v>4202600</v>
      </c>
      <c r="D370" s="117">
        <f>SUM(D372:D378)</f>
        <v>2232000</v>
      </c>
      <c r="E370" s="227">
        <f>SUM(E371:E380)</f>
        <v>1970600</v>
      </c>
      <c r="F370" s="116">
        <f t="shared" si="5"/>
        <v>344209.14</v>
      </c>
      <c r="G370" s="117">
        <f>SUM(G372:G378)</f>
        <v>0</v>
      </c>
      <c r="H370" s="227">
        <f>SUM(H371:H380)</f>
        <v>344209.14</v>
      </c>
    </row>
    <row r="371" spans="1:8" ht="16.5">
      <c r="A371" s="405" t="s">
        <v>245</v>
      </c>
      <c r="B371" s="104" t="s">
        <v>509</v>
      </c>
      <c r="C371" s="139">
        <f t="shared" si="4"/>
        <v>585000</v>
      </c>
      <c r="D371" s="106"/>
      <c r="E371" s="121">
        <f>[1]mo!L186</f>
        <v>585000</v>
      </c>
      <c r="F371" s="139">
        <f t="shared" si="5"/>
        <v>335444.32</v>
      </c>
      <c r="G371" s="159"/>
      <c r="H371" s="121">
        <f>[1]mo!M186</f>
        <v>335444.32</v>
      </c>
    </row>
    <row r="372" spans="1:8" ht="16.5">
      <c r="A372" s="403" t="s">
        <v>251</v>
      </c>
      <c r="B372" s="104" t="s">
        <v>510</v>
      </c>
      <c r="C372" s="211">
        <f t="shared" si="4"/>
        <v>2709000</v>
      </c>
      <c r="D372" s="183">
        <v>2232000</v>
      </c>
      <c r="E372" s="121">
        <f>[1]mo!L188</f>
        <v>477000</v>
      </c>
      <c r="F372" s="211">
        <f t="shared" si="5"/>
        <v>8764.82</v>
      </c>
      <c r="G372" s="106"/>
      <c r="H372" s="252">
        <f>[1]mo!M188</f>
        <v>8764.82</v>
      </c>
    </row>
    <row r="373" spans="1:8" ht="16.5">
      <c r="A373" s="379" t="s">
        <v>253</v>
      </c>
      <c r="B373" s="104" t="s">
        <v>511</v>
      </c>
      <c r="C373" s="50">
        <f t="shared" si="4"/>
        <v>0</v>
      </c>
      <c r="D373" s="164"/>
      <c r="E373" s="150">
        <f>[1]mo!L187</f>
        <v>0</v>
      </c>
      <c r="F373" s="50">
        <f t="shared" si="5"/>
        <v>0</v>
      </c>
      <c r="G373" s="109"/>
      <c r="H373" s="150">
        <f>[1]mo!M187</f>
        <v>0</v>
      </c>
    </row>
    <row r="374" spans="1:8" ht="16.5">
      <c r="A374" s="379" t="s">
        <v>253</v>
      </c>
      <c r="B374" s="104" t="s">
        <v>512</v>
      </c>
      <c r="C374" s="89">
        <f t="shared" si="4"/>
        <v>154300</v>
      </c>
      <c r="D374" s="154"/>
      <c r="E374" s="126">
        <f>[1]mo!L189</f>
        <v>154300</v>
      </c>
      <c r="F374" s="211">
        <f t="shared" si="5"/>
        <v>0</v>
      </c>
      <c r="G374" s="154"/>
      <c r="H374" s="253">
        <f>[1]mo!M189</f>
        <v>0</v>
      </c>
    </row>
    <row r="375" spans="1:8" ht="51">
      <c r="A375" s="409" t="s">
        <v>489</v>
      </c>
      <c r="B375" s="108" t="s">
        <v>513</v>
      </c>
      <c r="C375" s="50">
        <f t="shared" si="4"/>
        <v>0</v>
      </c>
      <c r="D375" s="109"/>
      <c r="E375" s="150">
        <f>[1]mo!L193</f>
        <v>0</v>
      </c>
      <c r="F375" s="50">
        <f t="shared" si="5"/>
        <v>0</v>
      </c>
      <c r="G375" s="109"/>
      <c r="H375" s="150">
        <f>[1]mo!M193</f>
        <v>0</v>
      </c>
    </row>
    <row r="376" spans="1:8" ht="16.5">
      <c r="A376" s="379" t="s">
        <v>256</v>
      </c>
      <c r="B376" s="108" t="s">
        <v>514</v>
      </c>
      <c r="C376" s="50">
        <f>D376+E376</f>
        <v>0</v>
      </c>
      <c r="D376" s="109"/>
      <c r="E376" s="150"/>
      <c r="F376" s="50">
        <f>G376+H376</f>
        <v>0</v>
      </c>
      <c r="G376" s="109"/>
      <c r="H376" s="150"/>
    </row>
    <row r="377" spans="1:8" ht="16.5">
      <c r="A377" s="379" t="s">
        <v>256</v>
      </c>
      <c r="B377" s="108" t="s">
        <v>515</v>
      </c>
      <c r="C377" s="50">
        <f>D377+E377</f>
        <v>384300</v>
      </c>
      <c r="D377" s="109"/>
      <c r="E377" s="150">
        <f>[1]mo!L190</f>
        <v>384300</v>
      </c>
      <c r="F377" s="50">
        <f>G377+H377</f>
        <v>0</v>
      </c>
      <c r="G377" s="109"/>
      <c r="H377" s="150">
        <f>[1]mo!M190</f>
        <v>0</v>
      </c>
    </row>
    <row r="378" spans="1:8" ht="16.5">
      <c r="A378" s="379" t="s">
        <v>258</v>
      </c>
      <c r="B378" s="108" t="s">
        <v>516</v>
      </c>
      <c r="C378" s="50">
        <f t="shared" si="4"/>
        <v>50000</v>
      </c>
      <c r="D378" s="109"/>
      <c r="E378" s="150">
        <f>[1]mo!L191</f>
        <v>50000</v>
      </c>
      <c r="F378" s="50">
        <f>G378+H378</f>
        <v>0</v>
      </c>
      <c r="G378" s="109"/>
      <c r="H378" s="150">
        <f>[1]mo!M191</f>
        <v>0</v>
      </c>
    </row>
    <row r="379" spans="1:8" ht="25.5">
      <c r="A379" s="379" t="s">
        <v>260</v>
      </c>
      <c r="B379" s="108" t="s">
        <v>517</v>
      </c>
      <c r="C379" s="153">
        <f>E379+D379</f>
        <v>270000</v>
      </c>
      <c r="D379" s="111"/>
      <c r="E379" s="166">
        <f>[1]mo!L192</f>
        <v>270000</v>
      </c>
      <c r="F379" s="153">
        <f>H379+G379</f>
        <v>0</v>
      </c>
      <c r="G379" s="111"/>
      <c r="H379" s="166">
        <f>[1]mo!M192</f>
        <v>0</v>
      </c>
    </row>
    <row r="380" spans="1:8" ht="51.75" thickBot="1">
      <c r="A380" s="379" t="s">
        <v>489</v>
      </c>
      <c r="B380" s="113" t="s">
        <v>518</v>
      </c>
      <c r="C380" s="153">
        <f>E380+D380</f>
        <v>50000</v>
      </c>
      <c r="D380" s="111"/>
      <c r="E380" s="166">
        <f>[1]mo!L194</f>
        <v>50000</v>
      </c>
      <c r="F380" s="153">
        <f>H380+G380</f>
        <v>0</v>
      </c>
      <c r="G380" s="111"/>
      <c r="H380" s="166">
        <f>[1]mo!M194</f>
        <v>0</v>
      </c>
    </row>
    <row r="381" spans="1:8" ht="17.25" thickBot="1">
      <c r="A381" s="427" t="s">
        <v>519</v>
      </c>
      <c r="B381" s="254" t="s">
        <v>520</v>
      </c>
      <c r="C381" s="255">
        <f t="shared" si="4"/>
        <v>3587100</v>
      </c>
      <c r="D381" s="256">
        <f>SUM(D382:D390)</f>
        <v>0</v>
      </c>
      <c r="E381" s="256">
        <f>SUM(E382:E390)</f>
        <v>3587100</v>
      </c>
      <c r="F381" s="257">
        <f t="shared" si="5"/>
        <v>802849.44</v>
      </c>
      <c r="G381" s="256">
        <f>SUM(G382:G390)</f>
        <v>0</v>
      </c>
      <c r="H381" s="258">
        <f>SUM(H382:H390)</f>
        <v>802849.44</v>
      </c>
    </row>
    <row r="382" spans="1:8" ht="16.5">
      <c r="A382" s="425" t="s">
        <v>245</v>
      </c>
      <c r="B382" s="104" t="s">
        <v>521</v>
      </c>
      <c r="C382" s="139">
        <f t="shared" si="4"/>
        <v>490000</v>
      </c>
      <c r="D382" s="106"/>
      <c r="E382" s="121">
        <f>[1]mo!L198</f>
        <v>490000</v>
      </c>
      <c r="F382" s="139">
        <f t="shared" si="5"/>
        <v>101953.4</v>
      </c>
      <c r="G382" s="106"/>
      <c r="H382" s="121">
        <f>[1]mo!M198</f>
        <v>101953.4</v>
      </c>
    </row>
    <row r="383" spans="1:8" ht="16.5">
      <c r="A383" s="409" t="s">
        <v>247</v>
      </c>
      <c r="B383" s="104" t="s">
        <v>522</v>
      </c>
      <c r="C383" s="139">
        <f t="shared" si="4"/>
        <v>200000</v>
      </c>
      <c r="D383" s="106"/>
      <c r="E383" s="121">
        <f>[1]mo!L199</f>
        <v>200000</v>
      </c>
      <c r="F383" s="139">
        <f t="shared" si="5"/>
        <v>203652.2</v>
      </c>
      <c r="G383" s="106"/>
      <c r="H383" s="121">
        <f>[1]mo!M199</f>
        <v>203652.2</v>
      </c>
    </row>
    <row r="384" spans="1:8" ht="16.5">
      <c r="A384" s="409" t="s">
        <v>442</v>
      </c>
      <c r="B384" s="104" t="s">
        <v>523</v>
      </c>
      <c r="C384" s="139">
        <f t="shared" si="4"/>
        <v>0</v>
      </c>
      <c r="D384" s="106"/>
      <c r="E384" s="121">
        <f>[1]mo!L200</f>
        <v>0</v>
      </c>
      <c r="F384" s="139">
        <f t="shared" si="5"/>
        <v>0</v>
      </c>
      <c r="G384" s="106"/>
      <c r="H384" s="121">
        <f>[1]mo!M200</f>
        <v>0</v>
      </c>
    </row>
    <row r="385" spans="1:8" ht="16.5">
      <c r="A385" s="403" t="s">
        <v>251</v>
      </c>
      <c r="B385" s="104" t="s">
        <v>524</v>
      </c>
      <c r="C385" s="139">
        <f t="shared" si="4"/>
        <v>1296400</v>
      </c>
      <c r="D385" s="106"/>
      <c r="E385" s="121">
        <f>[1]mo!L201</f>
        <v>1296400</v>
      </c>
      <c r="F385" s="139">
        <f t="shared" si="5"/>
        <v>320408.24</v>
      </c>
      <c r="G385" s="106"/>
      <c r="H385" s="121">
        <f>[1]mo!M201</f>
        <v>320408.24</v>
      </c>
    </row>
    <row r="386" spans="1:8" ht="16.5">
      <c r="A386" s="379" t="s">
        <v>253</v>
      </c>
      <c r="B386" s="104" t="s">
        <v>525</v>
      </c>
      <c r="C386" s="50">
        <f>E386</f>
        <v>470700</v>
      </c>
      <c r="D386" s="106"/>
      <c r="E386" s="121">
        <f>[1]mo!L202</f>
        <v>470700</v>
      </c>
      <c r="F386" s="50"/>
      <c r="G386" s="106"/>
      <c r="H386" s="121">
        <f>[1]mo!M202</f>
        <v>20024.019999999997</v>
      </c>
    </row>
    <row r="387" spans="1:8" ht="16.5">
      <c r="A387" s="379" t="s">
        <v>258</v>
      </c>
      <c r="B387" s="104" t="s">
        <v>526</v>
      </c>
      <c r="C387" s="50">
        <f t="shared" si="4"/>
        <v>115000</v>
      </c>
      <c r="D387" s="109"/>
      <c r="E387" s="150">
        <f>[1]mo!L203</f>
        <v>115000</v>
      </c>
      <c r="F387" s="50">
        <f t="shared" si="5"/>
        <v>0</v>
      </c>
      <c r="G387" s="109"/>
      <c r="H387" s="150">
        <f>[1]mo!M203</f>
        <v>0</v>
      </c>
    </row>
    <row r="388" spans="1:8" ht="25.5">
      <c r="A388" s="379" t="s">
        <v>260</v>
      </c>
      <c r="B388" s="104" t="s">
        <v>527</v>
      </c>
      <c r="C388" s="50">
        <f>D388+E388</f>
        <v>315000</v>
      </c>
      <c r="D388" s="106"/>
      <c r="E388" s="121">
        <f>[1]mo!L204</f>
        <v>315000</v>
      </c>
      <c r="F388" s="50">
        <f t="shared" si="5"/>
        <v>44390</v>
      </c>
      <c r="G388" s="106"/>
      <c r="H388" s="121">
        <f>[1]mo!M204</f>
        <v>44390</v>
      </c>
    </row>
    <row r="389" spans="1:8" ht="51">
      <c r="A389" s="379" t="s">
        <v>489</v>
      </c>
      <c r="B389" s="104" t="s">
        <v>528</v>
      </c>
      <c r="C389" s="211">
        <f>D389+E389</f>
        <v>10000</v>
      </c>
      <c r="D389" s="106"/>
      <c r="E389" s="121">
        <f>[1]mo!L205</f>
        <v>10000</v>
      </c>
      <c r="F389" s="50"/>
      <c r="G389" s="106"/>
      <c r="H389" s="145"/>
    </row>
    <row r="390" spans="1:8" ht="51.75" thickBot="1">
      <c r="A390" s="410" t="s">
        <v>489</v>
      </c>
      <c r="B390" s="104" t="s">
        <v>529</v>
      </c>
      <c r="C390" s="139">
        <f>E390</f>
        <v>690000</v>
      </c>
      <c r="D390" s="106"/>
      <c r="E390" s="121">
        <f>[1]mo!L206</f>
        <v>690000</v>
      </c>
      <c r="F390" s="139">
        <f>H390</f>
        <v>112421.58</v>
      </c>
      <c r="G390" s="106"/>
      <c r="H390" s="145">
        <f>[1]mo!M206</f>
        <v>112421.58</v>
      </c>
    </row>
    <row r="391" spans="1:8" ht="26.25" thickBot="1">
      <c r="A391" s="424" t="s">
        <v>530</v>
      </c>
      <c r="B391" s="229" t="s">
        <v>531</v>
      </c>
      <c r="C391" s="131">
        <f>D391</f>
        <v>0</v>
      </c>
      <c r="D391" s="230">
        <f>D392</f>
        <v>0</v>
      </c>
      <c r="E391" s="227"/>
      <c r="F391" s="131">
        <f>G391</f>
        <v>0</v>
      </c>
      <c r="G391" s="230">
        <f>G392</f>
        <v>0</v>
      </c>
      <c r="H391" s="228"/>
    </row>
    <row r="392" spans="1:8" ht="38.25">
      <c r="A392" s="410" t="s">
        <v>532</v>
      </c>
      <c r="B392" s="104" t="s">
        <v>533</v>
      </c>
      <c r="C392" s="139">
        <f>D392</f>
        <v>0</v>
      </c>
      <c r="D392" s="106"/>
      <c r="E392" s="121"/>
      <c r="F392" s="139">
        <f>G392</f>
        <v>0</v>
      </c>
      <c r="G392" s="106"/>
      <c r="H392" s="121"/>
    </row>
    <row r="393" spans="1:8" ht="17.25" thickBot="1">
      <c r="A393" s="428" t="s">
        <v>534</v>
      </c>
      <c r="B393" s="259" t="s">
        <v>535</v>
      </c>
      <c r="C393" s="187">
        <f t="shared" si="4"/>
        <v>186209334</v>
      </c>
      <c r="D393" s="260">
        <f>D406+D430+D465+D456</f>
        <v>186209334</v>
      </c>
      <c r="E393" s="261">
        <f>E406+E430+E456+E465</f>
        <v>0</v>
      </c>
      <c r="F393" s="187">
        <f t="shared" si="5"/>
        <v>54084456.470000006</v>
      </c>
      <c r="G393" s="262">
        <f>SUM(G394:G405)</f>
        <v>54084456.470000006</v>
      </c>
      <c r="H393" s="261">
        <f>H406+H430+H456+H465</f>
        <v>0</v>
      </c>
    </row>
    <row r="394" spans="1:8" ht="16.5">
      <c r="A394" s="379" t="s">
        <v>237</v>
      </c>
      <c r="B394" s="108" t="s">
        <v>536</v>
      </c>
      <c r="C394" s="105">
        <f t="shared" si="4"/>
        <v>117896116.59999999</v>
      </c>
      <c r="D394" s="109">
        <f>D407+D431+D466+D469</f>
        <v>117896116.59999999</v>
      </c>
      <c r="E394" s="110">
        <f>E407+E431+E466+E469</f>
        <v>0</v>
      </c>
      <c r="F394" s="105">
        <f t="shared" si="5"/>
        <v>34658591.420000002</v>
      </c>
      <c r="G394" s="109">
        <f>G407+G431+G466+G469</f>
        <v>34658591.420000002</v>
      </c>
      <c r="H394" s="110">
        <f>H407+H431+H466+H469</f>
        <v>0</v>
      </c>
    </row>
    <row r="395" spans="1:8" ht="16.5">
      <c r="A395" s="379" t="s">
        <v>239</v>
      </c>
      <c r="B395" s="108" t="s">
        <v>537</v>
      </c>
      <c r="C395" s="50">
        <f t="shared" si="4"/>
        <v>1625375.37</v>
      </c>
      <c r="D395" s="109">
        <f>D409+D433+D468+D471</f>
        <v>1625375.37</v>
      </c>
      <c r="E395" s="110">
        <f>E409+E433+E468+E471</f>
        <v>0</v>
      </c>
      <c r="F395" s="50">
        <f t="shared" si="5"/>
        <v>1237922.6299999999</v>
      </c>
      <c r="G395" s="109">
        <f>G409+G433+G468+G471</f>
        <v>1237922.6299999999</v>
      </c>
      <c r="H395" s="110">
        <f>H409+H433+H468+H471</f>
        <v>0</v>
      </c>
    </row>
    <row r="396" spans="1:8" ht="16.5">
      <c r="A396" s="379" t="s">
        <v>241</v>
      </c>
      <c r="B396" s="108" t="s">
        <v>538</v>
      </c>
      <c r="C396" s="50">
        <f t="shared" si="4"/>
        <v>35628230</v>
      </c>
      <c r="D396" s="109">
        <f>D408+D432+D467+D470</f>
        <v>35628230</v>
      </c>
      <c r="E396" s="110">
        <f>E408+E432+E467+E470</f>
        <v>0</v>
      </c>
      <c r="F396" s="50">
        <f t="shared" si="5"/>
        <v>10819263.939999999</v>
      </c>
      <c r="G396" s="109">
        <f>G408+G432+G467+G470</f>
        <v>10819263.939999999</v>
      </c>
      <c r="H396" s="110">
        <f>H408+H432+H467+H470</f>
        <v>0</v>
      </c>
    </row>
    <row r="397" spans="1:8" ht="16.5">
      <c r="A397" s="379" t="s">
        <v>243</v>
      </c>
      <c r="B397" s="263" t="s">
        <v>539</v>
      </c>
      <c r="C397" s="50">
        <f t="shared" si="4"/>
        <v>788184</v>
      </c>
      <c r="D397" s="109">
        <f>D415+D439+D445+D458+D476</f>
        <v>788184</v>
      </c>
      <c r="E397" s="110">
        <f>E415+E439+E445+E458+E476</f>
        <v>0</v>
      </c>
      <c r="F397" s="50">
        <f t="shared" si="5"/>
        <v>269249.21000000002</v>
      </c>
      <c r="G397" s="109">
        <f>G415+G439+G445+G458+G476</f>
        <v>269249.21000000002</v>
      </c>
      <c r="H397" s="110">
        <f>H415+H439+H445+H458+H476</f>
        <v>0</v>
      </c>
    </row>
    <row r="398" spans="1:8" ht="16.5">
      <c r="A398" s="379" t="s">
        <v>245</v>
      </c>
      <c r="B398" s="108" t="s">
        <v>540</v>
      </c>
      <c r="C398" s="50">
        <f t="shared" si="4"/>
        <v>391290</v>
      </c>
      <c r="D398" s="109">
        <f>D421+D446+D459+D481</f>
        <v>391290</v>
      </c>
      <c r="E398" s="110">
        <f>E421+E446+E459+E481</f>
        <v>0</v>
      </c>
      <c r="F398" s="50">
        <f t="shared" si="5"/>
        <v>245320</v>
      </c>
      <c r="G398" s="109">
        <f>G421+G446+G459+G481</f>
        <v>245320</v>
      </c>
      <c r="H398" s="110">
        <f>H421+H446+H459+H481</f>
        <v>0</v>
      </c>
    </row>
    <row r="399" spans="1:8" ht="16.5">
      <c r="A399" s="379" t="s">
        <v>247</v>
      </c>
      <c r="B399" s="108" t="s">
        <v>541</v>
      </c>
      <c r="C399" s="50">
        <f t="shared" si="4"/>
        <v>4628712.05</v>
      </c>
      <c r="D399" s="109">
        <f>D422+D447+D482</f>
        <v>4628712.05</v>
      </c>
      <c r="E399" s="110">
        <f>E422+E447+E482</f>
        <v>0</v>
      </c>
      <c r="F399" s="50">
        <f t="shared" si="5"/>
        <v>4044964.24</v>
      </c>
      <c r="G399" s="109">
        <f>G422+G447+G482</f>
        <v>4044964.24</v>
      </c>
      <c r="H399" s="110">
        <f>H422+H447+H482</f>
        <v>0</v>
      </c>
    </row>
    <row r="400" spans="1:8" ht="16.5">
      <c r="A400" s="379" t="s">
        <v>442</v>
      </c>
      <c r="B400" s="108" t="s">
        <v>542</v>
      </c>
      <c r="C400" s="50">
        <f t="shared" si="4"/>
        <v>0</v>
      </c>
      <c r="D400" s="109"/>
      <c r="E400" s="110"/>
      <c r="F400" s="50">
        <f t="shared" si="5"/>
        <v>72000</v>
      </c>
      <c r="G400" s="109">
        <f>G448</f>
        <v>72000</v>
      </c>
      <c r="H400" s="110"/>
    </row>
    <row r="401" spans="1:8" ht="16.5">
      <c r="A401" s="379" t="s">
        <v>251</v>
      </c>
      <c r="B401" s="108" t="s">
        <v>543</v>
      </c>
      <c r="C401" s="50">
        <f t="shared" si="4"/>
        <v>420252.64999999997</v>
      </c>
      <c r="D401" s="109">
        <f>D416+D423+D444+D440+D477+D483+D449+D460+D417</f>
        <v>420252.64999999997</v>
      </c>
      <c r="E401" s="110">
        <f>E416+E423+E444+E440+E477+E483</f>
        <v>0</v>
      </c>
      <c r="F401" s="50">
        <f t="shared" si="5"/>
        <v>56776.11</v>
      </c>
      <c r="G401" s="109">
        <f>G416+G423+G444+G440+G477+G483+G449+G460+G417</f>
        <v>56776.11</v>
      </c>
      <c r="H401" s="110">
        <f>H416+H423+H444+H440+H477+H483</f>
        <v>0</v>
      </c>
    </row>
    <row r="402" spans="1:8" ht="16.5">
      <c r="A402" s="379" t="s">
        <v>253</v>
      </c>
      <c r="B402" s="108" t="s">
        <v>544</v>
      </c>
      <c r="C402" s="50">
        <f t="shared" si="4"/>
        <v>1554701.6000000003</v>
      </c>
      <c r="D402" s="109">
        <f>D418+D424+D441+D450+D461+D478+D484</f>
        <v>1554701.6000000003</v>
      </c>
      <c r="E402" s="110">
        <f>E418+E424+E441+E450+E461+E478+E484</f>
        <v>0</v>
      </c>
      <c r="F402" s="50">
        <f t="shared" si="5"/>
        <v>431299.42</v>
      </c>
      <c r="G402" s="109">
        <f>G418+G424+G441+G450+G461+G478+G484</f>
        <v>431299.42</v>
      </c>
      <c r="H402" s="110">
        <f>H418+H424+H441+H450+H461+H478+H484</f>
        <v>0</v>
      </c>
    </row>
    <row r="403" spans="1:8" ht="16.5">
      <c r="A403" s="379" t="s">
        <v>256</v>
      </c>
      <c r="B403" s="108" t="s">
        <v>545</v>
      </c>
      <c r="C403" s="50">
        <f t="shared" si="4"/>
        <v>693790.05</v>
      </c>
      <c r="D403" s="109">
        <f>D425+D428+D429+D451+D454+D455+D462+D485+D488+D489</f>
        <v>693790.05</v>
      </c>
      <c r="E403" s="110">
        <f>E425+E428+E429+E451+E454+E455+E462+E485+E488+E489</f>
        <v>0</v>
      </c>
      <c r="F403" s="50">
        <f t="shared" si="5"/>
        <v>226185.52999999997</v>
      </c>
      <c r="G403" s="109">
        <f>G425+G428+G429+G451+G454+G455+G462+G485+G488+G489</f>
        <v>226185.52999999997</v>
      </c>
      <c r="H403" s="110">
        <f>H425+H428+H429+H451+H454+H455+H462+H485+H488+H489</f>
        <v>0</v>
      </c>
    </row>
    <row r="404" spans="1:8" ht="16.5">
      <c r="A404" s="379" t="s">
        <v>258</v>
      </c>
      <c r="B404" s="108" t="s">
        <v>546</v>
      </c>
      <c r="C404" s="50">
        <f t="shared" si="4"/>
        <v>976996.79</v>
      </c>
      <c r="D404" s="109">
        <f>D419+D426+D442+D452++D463+D479+D486</f>
        <v>976996.79</v>
      </c>
      <c r="E404" s="110">
        <f>E419+E426+E442+E452++E463+E479+E486</f>
        <v>0</v>
      </c>
      <c r="F404" s="50">
        <f t="shared" si="5"/>
        <v>104165.54000000001</v>
      </c>
      <c r="G404" s="109">
        <f>G419+G426+G442+G452++G463+G479+G486</f>
        <v>104165.54000000001</v>
      </c>
      <c r="H404" s="110">
        <f>H419+H426+H442+H452++H463+H479+H486</f>
        <v>0</v>
      </c>
    </row>
    <row r="405" spans="1:8" ht="26.25" thickBot="1">
      <c r="A405" s="403" t="s">
        <v>260</v>
      </c>
      <c r="B405" s="113" t="s">
        <v>547</v>
      </c>
      <c r="C405" s="114">
        <f t="shared" si="4"/>
        <v>21533684.890000001</v>
      </c>
      <c r="D405" s="111">
        <f>D420+D427+D443+D453+D464+D480+D487</f>
        <v>21533684.890000001</v>
      </c>
      <c r="E405" s="112">
        <f>E420+E427+E443+E453+E464+E480+E487</f>
        <v>0</v>
      </c>
      <c r="F405" s="114">
        <f t="shared" si="5"/>
        <v>1918718.4300000002</v>
      </c>
      <c r="G405" s="111">
        <f>G420+G427+G443+G453+G464+G480+G487</f>
        <v>1918718.4300000002</v>
      </c>
      <c r="H405" s="112">
        <f>H420+H427+H443+H453+H464+H480+H487</f>
        <v>0</v>
      </c>
    </row>
    <row r="406" spans="1:8" ht="17.25" thickBot="1">
      <c r="A406" s="404" t="s">
        <v>548</v>
      </c>
      <c r="B406" s="115" t="s">
        <v>549</v>
      </c>
      <c r="C406" s="116">
        <f t="shared" si="4"/>
        <v>41848113.800000004</v>
      </c>
      <c r="D406" s="117">
        <f>D407+D408+D409+D415+D416+D417+D418+D419+D420+D421+D422+D423+D424+D425+D426+D427+D428+D429</f>
        <v>41848113.800000004</v>
      </c>
      <c r="E406" s="118"/>
      <c r="F406" s="116">
        <f t="shared" si="5"/>
        <v>12264841.460000001</v>
      </c>
      <c r="G406" s="117">
        <f>G407+G408+G409+G415+G416+G417+G418+G419+G420+G421+G422+G423+G424+G425+G426+G427+G428+G429</f>
        <v>12264841.460000001</v>
      </c>
      <c r="H406" s="174"/>
    </row>
    <row r="407" spans="1:8" ht="16.5">
      <c r="A407" s="405" t="s">
        <v>237</v>
      </c>
      <c r="B407" s="283" t="s">
        <v>550</v>
      </c>
      <c r="C407" s="105">
        <f t="shared" si="4"/>
        <v>24121800</v>
      </c>
      <c r="D407" s="205">
        <v>24121800</v>
      </c>
      <c r="E407" s="160"/>
      <c r="F407" s="105">
        <f t="shared" si="5"/>
        <v>7076881.2400000002</v>
      </c>
      <c r="G407" s="161">
        <v>7076881.2400000002</v>
      </c>
      <c r="H407" s="252"/>
    </row>
    <row r="408" spans="1:8" ht="16.5">
      <c r="A408" s="379" t="s">
        <v>241</v>
      </c>
      <c r="B408" s="283" t="s">
        <v>551</v>
      </c>
      <c r="C408" s="50">
        <f t="shared" ref="C408:C517" si="10">D408+E408</f>
        <v>7284500</v>
      </c>
      <c r="D408" s="210">
        <v>7284500</v>
      </c>
      <c r="E408" s="171"/>
      <c r="F408" s="50">
        <f t="shared" ref="F408:F517" si="11">G408+H408</f>
        <v>2484416.4300000002</v>
      </c>
      <c r="G408" s="163">
        <v>2484416.4300000002</v>
      </c>
      <c r="H408" s="181"/>
    </row>
    <row r="409" spans="1:8" ht="16.5">
      <c r="A409" s="379" t="s">
        <v>239</v>
      </c>
      <c r="B409" s="283" t="s">
        <v>552</v>
      </c>
      <c r="C409" s="50">
        <f t="shared" si="10"/>
        <v>445426.14</v>
      </c>
      <c r="D409" s="210">
        <v>445426.14</v>
      </c>
      <c r="E409" s="171"/>
      <c r="F409" s="50">
        <f t="shared" si="11"/>
        <v>418527</v>
      </c>
      <c r="G409" s="163">
        <v>418527</v>
      </c>
      <c r="H409" s="181"/>
    </row>
    <row r="410" spans="1:8" ht="16.5">
      <c r="A410" s="379"/>
      <c r="B410" s="283" t="s">
        <v>553</v>
      </c>
      <c r="C410" s="50"/>
      <c r="D410" s="210">
        <f>D415+D416+D418+D419+D420</f>
        <v>118580.20999999999</v>
      </c>
      <c r="E410" s="171"/>
      <c r="F410" s="50"/>
      <c r="G410" s="210">
        <f>G415+G416+G418+G419+G420</f>
        <v>41908.29</v>
      </c>
      <c r="H410" s="181"/>
    </row>
    <row r="411" spans="1:8" ht="16.5">
      <c r="A411" s="379"/>
      <c r="B411" s="283" t="s">
        <v>554</v>
      </c>
      <c r="C411" s="50"/>
      <c r="D411" s="210">
        <f>D417</f>
        <v>0</v>
      </c>
      <c r="E411" s="171"/>
      <c r="F411" s="50"/>
      <c r="G411" s="210">
        <f>G417</f>
        <v>0</v>
      </c>
      <c r="H411" s="181"/>
    </row>
    <row r="412" spans="1:8" ht="16.5">
      <c r="A412" s="379"/>
      <c r="B412" s="283" t="s">
        <v>555</v>
      </c>
      <c r="C412" s="50"/>
      <c r="D412" s="210">
        <f>D421+D422+D423+D424+D425+D426+D427</f>
        <v>9773954.870000001</v>
      </c>
      <c r="E412" s="171"/>
      <c r="F412" s="50"/>
      <c r="G412" s="210">
        <f>G421+G422+G423+G424+G425+G426+G427</f>
        <v>2214228.85</v>
      </c>
      <c r="H412" s="181"/>
    </row>
    <row r="413" spans="1:8" ht="16.5">
      <c r="A413" s="379"/>
      <c r="B413" s="283" t="s">
        <v>556</v>
      </c>
      <c r="C413" s="50"/>
      <c r="D413" s="210">
        <f>D428</f>
        <v>53672.46</v>
      </c>
      <c r="E413" s="171"/>
      <c r="F413" s="50"/>
      <c r="G413" s="210">
        <f>G428</f>
        <v>0</v>
      </c>
      <c r="H413" s="181"/>
    </row>
    <row r="414" spans="1:8" ht="16.5">
      <c r="A414" s="379"/>
      <c r="B414" s="283" t="s">
        <v>557</v>
      </c>
      <c r="C414" s="50"/>
      <c r="D414" s="210">
        <f>D429</f>
        <v>50180.12</v>
      </c>
      <c r="E414" s="171"/>
      <c r="F414" s="50"/>
      <c r="G414" s="210">
        <f>G429</f>
        <v>28879.65</v>
      </c>
      <c r="H414" s="181"/>
    </row>
    <row r="415" spans="1:8" ht="16.5">
      <c r="A415" s="379" t="s">
        <v>243</v>
      </c>
      <c r="B415" s="104" t="s">
        <v>558</v>
      </c>
      <c r="C415" s="50">
        <f t="shared" si="10"/>
        <v>74900</v>
      </c>
      <c r="D415" s="164">
        <v>74900</v>
      </c>
      <c r="E415" s="150"/>
      <c r="F415" s="50">
        <f t="shared" si="11"/>
        <v>29723.95</v>
      </c>
      <c r="G415" s="124">
        <v>29723.95</v>
      </c>
      <c r="H415" s="181"/>
    </row>
    <row r="416" spans="1:8" ht="16.5">
      <c r="A416" s="379" t="s">
        <v>251</v>
      </c>
      <c r="B416" s="104" t="s">
        <v>559</v>
      </c>
      <c r="C416" s="50">
        <f t="shared" si="10"/>
        <v>2469.79</v>
      </c>
      <c r="D416" s="164">
        <v>2469.79</v>
      </c>
      <c r="E416" s="150"/>
      <c r="F416" s="50">
        <f t="shared" si="11"/>
        <v>0</v>
      </c>
      <c r="G416" s="124"/>
      <c r="H416" s="181"/>
    </row>
    <row r="417" spans="1:8" ht="16.5">
      <c r="A417" s="379" t="s">
        <v>251</v>
      </c>
      <c r="B417" s="104" t="s">
        <v>560</v>
      </c>
      <c r="C417" s="50">
        <f t="shared" si="10"/>
        <v>0</v>
      </c>
      <c r="D417" s="164">
        <v>0</v>
      </c>
      <c r="E417" s="150"/>
      <c r="F417" s="50">
        <f t="shared" si="11"/>
        <v>0</v>
      </c>
      <c r="G417" s="124"/>
      <c r="H417" s="181"/>
    </row>
    <row r="418" spans="1:8" ht="16.5">
      <c r="A418" s="379" t="s">
        <v>253</v>
      </c>
      <c r="B418" s="104" t="s">
        <v>561</v>
      </c>
      <c r="C418" s="50">
        <f t="shared" si="10"/>
        <v>13010.42</v>
      </c>
      <c r="D418" s="164">
        <v>13010.42</v>
      </c>
      <c r="E418" s="150"/>
      <c r="F418" s="50">
        <f t="shared" si="11"/>
        <v>12184.34</v>
      </c>
      <c r="G418" s="124">
        <v>12184.34</v>
      </c>
      <c r="H418" s="181"/>
    </row>
    <row r="419" spans="1:8" ht="16.5">
      <c r="A419" s="379" t="s">
        <v>258</v>
      </c>
      <c r="B419" s="104" t="s">
        <v>562</v>
      </c>
      <c r="C419" s="50">
        <f t="shared" si="10"/>
        <v>0</v>
      </c>
      <c r="D419" s="164">
        <v>0</v>
      </c>
      <c r="E419" s="150"/>
      <c r="F419" s="50">
        <f t="shared" si="11"/>
        <v>0</v>
      </c>
      <c r="G419" s="124"/>
      <c r="H419" s="181"/>
    </row>
    <row r="420" spans="1:8" ht="25.5">
      <c r="A420" s="403" t="s">
        <v>260</v>
      </c>
      <c r="B420" s="104" t="s">
        <v>563</v>
      </c>
      <c r="C420" s="50">
        <f t="shared" si="10"/>
        <v>28200</v>
      </c>
      <c r="D420" s="164">
        <v>28200</v>
      </c>
      <c r="E420" s="150"/>
      <c r="F420" s="50">
        <f t="shared" si="11"/>
        <v>0</v>
      </c>
      <c r="G420" s="124"/>
      <c r="H420" s="181"/>
    </row>
    <row r="421" spans="1:8" ht="16.5">
      <c r="A421" s="379" t="s">
        <v>245</v>
      </c>
      <c r="B421" s="104" t="s">
        <v>564</v>
      </c>
      <c r="C421" s="50">
        <f t="shared" si="10"/>
        <v>46300</v>
      </c>
      <c r="D421" s="164">
        <v>46300</v>
      </c>
      <c r="E421" s="150"/>
      <c r="F421" s="50">
        <f t="shared" si="11"/>
        <v>14030</v>
      </c>
      <c r="G421" s="124">
        <v>14030</v>
      </c>
      <c r="H421" s="181"/>
    </row>
    <row r="422" spans="1:8" ht="16.5">
      <c r="A422" s="379" t="s">
        <v>247</v>
      </c>
      <c r="B422" s="104" t="s">
        <v>565</v>
      </c>
      <c r="C422" s="50">
        <f t="shared" si="10"/>
        <v>875961.36</v>
      </c>
      <c r="D422" s="164">
        <v>875961.36</v>
      </c>
      <c r="E422" s="150"/>
      <c r="F422" s="50">
        <f t="shared" si="11"/>
        <v>815792.29</v>
      </c>
      <c r="G422" s="124">
        <v>815792.29</v>
      </c>
      <c r="H422" s="181"/>
    </row>
    <row r="423" spans="1:8" ht="16.5">
      <c r="A423" s="379" t="s">
        <v>251</v>
      </c>
      <c r="B423" s="104" t="s">
        <v>566</v>
      </c>
      <c r="C423" s="50">
        <f t="shared" si="10"/>
        <v>105511.56</v>
      </c>
      <c r="D423" s="164">
        <v>105511.56</v>
      </c>
      <c r="E423" s="150"/>
      <c r="F423" s="50">
        <f t="shared" si="11"/>
        <v>20777</v>
      </c>
      <c r="G423" s="124">
        <v>20777</v>
      </c>
      <c r="H423" s="181"/>
    </row>
    <row r="424" spans="1:8" ht="16.5">
      <c r="A424" s="379" t="s">
        <v>253</v>
      </c>
      <c r="B424" s="104" t="s">
        <v>567</v>
      </c>
      <c r="C424" s="50">
        <f t="shared" si="10"/>
        <v>439762.21</v>
      </c>
      <c r="D424" s="164">
        <v>439762.21</v>
      </c>
      <c r="E424" s="150"/>
      <c r="F424" s="50">
        <f t="shared" si="11"/>
        <v>156856.4</v>
      </c>
      <c r="G424" s="124">
        <v>156856.4</v>
      </c>
      <c r="H424" s="181"/>
    </row>
    <row r="425" spans="1:8" ht="16.5">
      <c r="A425" s="379" t="s">
        <v>256</v>
      </c>
      <c r="B425" s="104" t="s">
        <v>568</v>
      </c>
      <c r="C425" s="50">
        <f t="shared" si="10"/>
        <v>6448</v>
      </c>
      <c r="D425" s="164">
        <v>6448</v>
      </c>
      <c r="E425" s="150"/>
      <c r="F425" s="50">
        <f t="shared" si="11"/>
        <v>0</v>
      </c>
      <c r="G425" s="124"/>
      <c r="H425" s="181"/>
    </row>
    <row r="426" spans="1:8" ht="16.5">
      <c r="A426" s="379" t="s">
        <v>258</v>
      </c>
      <c r="B426" s="104" t="s">
        <v>569</v>
      </c>
      <c r="C426" s="50">
        <f t="shared" si="10"/>
        <v>134330</v>
      </c>
      <c r="D426" s="164">
        <v>134330</v>
      </c>
      <c r="E426" s="150"/>
      <c r="F426" s="50">
        <f t="shared" si="11"/>
        <v>5897.82</v>
      </c>
      <c r="G426" s="124">
        <v>5897.82</v>
      </c>
      <c r="H426" s="181"/>
    </row>
    <row r="427" spans="1:8" ht="25.5">
      <c r="A427" s="403" t="s">
        <v>260</v>
      </c>
      <c r="B427" s="104" t="s">
        <v>570</v>
      </c>
      <c r="C427" s="50">
        <f t="shared" si="10"/>
        <v>8165641.7400000002</v>
      </c>
      <c r="D427" s="164">
        <v>8165641.7400000002</v>
      </c>
      <c r="E427" s="150"/>
      <c r="F427" s="50">
        <f t="shared" si="11"/>
        <v>1200875.3400000001</v>
      </c>
      <c r="G427" s="124">
        <v>1200875.3400000001</v>
      </c>
      <c r="H427" s="181"/>
    </row>
    <row r="428" spans="1:8" ht="16.5">
      <c r="A428" s="379" t="s">
        <v>256</v>
      </c>
      <c r="B428" s="104" t="s">
        <v>571</v>
      </c>
      <c r="C428" s="50">
        <f t="shared" si="10"/>
        <v>53672.46</v>
      </c>
      <c r="D428" s="164">
        <v>53672.46</v>
      </c>
      <c r="E428" s="150"/>
      <c r="F428" s="50">
        <f t="shared" si="11"/>
        <v>0</v>
      </c>
      <c r="G428" s="124"/>
      <c r="H428" s="181"/>
    </row>
    <row r="429" spans="1:8" ht="17.25" thickBot="1">
      <c r="A429" s="379" t="s">
        <v>256</v>
      </c>
      <c r="B429" s="104" t="s">
        <v>572</v>
      </c>
      <c r="C429" s="114">
        <f t="shared" si="10"/>
        <v>50180.12</v>
      </c>
      <c r="D429" s="111">
        <v>50180.12</v>
      </c>
      <c r="E429" s="166"/>
      <c r="F429" s="114">
        <f t="shared" si="11"/>
        <v>28879.65</v>
      </c>
      <c r="G429" s="127">
        <v>28879.65</v>
      </c>
      <c r="H429" s="182"/>
    </row>
    <row r="430" spans="1:8" ht="17.25" thickBot="1">
      <c r="A430" s="413" t="s">
        <v>573</v>
      </c>
      <c r="B430" s="115" t="s">
        <v>574</v>
      </c>
      <c r="C430" s="116">
        <f t="shared" si="10"/>
        <v>129492933.59999999</v>
      </c>
      <c r="D430" s="117">
        <f>D431+D432+D433+D439+D440+D441+D442+D443+D445+D446+D447+D449+D450+D451+D452+D453+D454+D455+D444+D448</f>
        <v>129492933.59999999</v>
      </c>
      <c r="E430" s="118"/>
      <c r="F430" s="116">
        <f t="shared" si="11"/>
        <v>36314318.719999999</v>
      </c>
      <c r="G430" s="117">
        <f>G431+G432+G433+G439+G440+G441+G442+G443+G445+G446+G447+G449+G450+G451+G452+G453+G454+G455+G448</f>
        <v>36314318.719999999</v>
      </c>
      <c r="H430" s="174"/>
    </row>
    <row r="431" spans="1:8" ht="16.5">
      <c r="A431" s="405" t="s">
        <v>237</v>
      </c>
      <c r="B431" s="283" t="s">
        <v>575</v>
      </c>
      <c r="C431" s="50">
        <f t="shared" si="10"/>
        <v>84066270</v>
      </c>
      <c r="D431" s="159">
        <v>84066270</v>
      </c>
      <c r="E431" s="160"/>
      <c r="F431" s="105">
        <f t="shared" si="11"/>
        <v>23917134.859999999</v>
      </c>
      <c r="G431" s="161">
        <v>23917134.859999999</v>
      </c>
      <c r="H431" s="179"/>
    </row>
    <row r="432" spans="1:8" ht="16.5">
      <c r="A432" s="379" t="s">
        <v>241</v>
      </c>
      <c r="B432" s="283" t="s">
        <v>576</v>
      </c>
      <c r="C432" s="50">
        <f t="shared" si="10"/>
        <v>25384130</v>
      </c>
      <c r="D432" s="162">
        <v>25384130</v>
      </c>
      <c r="E432" s="171"/>
      <c r="F432" s="50">
        <f t="shared" si="11"/>
        <v>6972911.5800000001</v>
      </c>
      <c r="G432" s="163">
        <v>6972911.5800000001</v>
      </c>
      <c r="H432" s="180"/>
    </row>
    <row r="433" spans="1:8" ht="16.5">
      <c r="A433" s="379" t="s">
        <v>239</v>
      </c>
      <c r="B433" s="283" t="s">
        <v>577</v>
      </c>
      <c r="C433" s="50">
        <f t="shared" si="10"/>
        <v>1031909.23</v>
      </c>
      <c r="D433" s="210">
        <v>1031909.23</v>
      </c>
      <c r="E433" s="171"/>
      <c r="F433" s="50">
        <f t="shared" si="11"/>
        <v>781875.63</v>
      </c>
      <c r="G433" s="163">
        <v>781875.63</v>
      </c>
      <c r="H433" s="180"/>
    </row>
    <row r="434" spans="1:8" ht="16.5">
      <c r="A434" s="379"/>
      <c r="B434" s="283" t="s">
        <v>578</v>
      </c>
      <c r="C434" s="50"/>
      <c r="D434" s="210">
        <f>D439+D440+D441+D442+D443</f>
        <v>835883.77</v>
      </c>
      <c r="E434" s="171"/>
      <c r="F434" s="50"/>
      <c r="G434" s="210">
        <f>G439+G440+G441+G442+G443</f>
        <v>179682.15000000002</v>
      </c>
      <c r="H434" s="180"/>
    </row>
    <row r="435" spans="1:8" ht="16.5">
      <c r="A435" s="379"/>
      <c r="B435" s="283" t="s">
        <v>579</v>
      </c>
      <c r="C435" s="50"/>
      <c r="D435" s="210">
        <f>D444</f>
        <v>0</v>
      </c>
      <c r="E435" s="171"/>
      <c r="F435" s="50"/>
      <c r="G435" s="210">
        <f>G444</f>
        <v>0</v>
      </c>
      <c r="H435" s="180"/>
    </row>
    <row r="436" spans="1:8" ht="16.5">
      <c r="A436" s="379"/>
      <c r="B436" s="283" t="s">
        <v>580</v>
      </c>
      <c r="C436" s="50"/>
      <c r="D436" s="210">
        <f>D445+D446+D447+D449+D450+D451+D452+D453+D448</f>
        <v>17789795.579999998</v>
      </c>
      <c r="E436" s="171"/>
      <c r="F436" s="50"/>
      <c r="G436" s="210">
        <f>G445+G446+G447+G449+G450+G451+G452+G453+G448</f>
        <v>4327820.7300000004</v>
      </c>
      <c r="H436" s="180"/>
    </row>
    <row r="437" spans="1:8" ht="16.5">
      <c r="A437" s="379"/>
      <c r="B437" s="283" t="s">
        <v>581</v>
      </c>
      <c r="C437" s="50"/>
      <c r="D437" s="210">
        <f>D454</f>
        <v>189500</v>
      </c>
      <c r="E437" s="171"/>
      <c r="F437" s="50"/>
      <c r="G437" s="210">
        <f>G454</f>
        <v>0</v>
      </c>
      <c r="H437" s="180"/>
    </row>
    <row r="438" spans="1:8" ht="16.5">
      <c r="A438" s="379"/>
      <c r="B438" s="283" t="s">
        <v>582</v>
      </c>
      <c r="C438" s="50"/>
      <c r="D438" s="210">
        <f>D455</f>
        <v>195445.02</v>
      </c>
      <c r="E438" s="171"/>
      <c r="F438" s="50"/>
      <c r="G438" s="210">
        <f>G455</f>
        <v>134893.76999999999</v>
      </c>
      <c r="H438" s="180"/>
    </row>
    <row r="439" spans="1:8" ht="16.5">
      <c r="A439" s="379" t="s">
        <v>243</v>
      </c>
      <c r="B439" s="104" t="s">
        <v>583</v>
      </c>
      <c r="C439" s="50">
        <f t="shared" si="10"/>
        <v>547284</v>
      </c>
      <c r="D439" s="109">
        <v>547284</v>
      </c>
      <c r="E439" s="150"/>
      <c r="F439" s="50">
        <f t="shared" si="11"/>
        <v>143720.23000000001</v>
      </c>
      <c r="G439" s="124">
        <v>143720.23000000001</v>
      </c>
      <c r="H439" s="181"/>
    </row>
    <row r="440" spans="1:8" ht="16.5">
      <c r="A440" s="379" t="s">
        <v>251</v>
      </c>
      <c r="B440" s="104" t="s">
        <v>584</v>
      </c>
      <c r="C440" s="50">
        <f t="shared" si="10"/>
        <v>13340</v>
      </c>
      <c r="D440" s="109">
        <v>13340</v>
      </c>
      <c r="E440" s="150"/>
      <c r="F440" s="50">
        <f t="shared" si="11"/>
        <v>0</v>
      </c>
      <c r="G440" s="124"/>
      <c r="H440" s="181"/>
    </row>
    <row r="441" spans="1:8" ht="16.5">
      <c r="A441" s="379" t="s">
        <v>253</v>
      </c>
      <c r="B441" s="104" t="s">
        <v>585</v>
      </c>
      <c r="C441" s="50">
        <f t="shared" si="10"/>
        <v>140920</v>
      </c>
      <c r="D441" s="109">
        <v>140920</v>
      </c>
      <c r="E441" s="150"/>
      <c r="F441" s="50">
        <f t="shared" si="11"/>
        <v>17380</v>
      </c>
      <c r="G441" s="124">
        <v>17380</v>
      </c>
      <c r="H441" s="181"/>
    </row>
    <row r="442" spans="1:8" ht="16.5">
      <c r="A442" s="379" t="s">
        <v>258</v>
      </c>
      <c r="B442" s="104" t="s">
        <v>586</v>
      </c>
      <c r="C442" s="50">
        <f t="shared" si="10"/>
        <v>55739.77</v>
      </c>
      <c r="D442" s="109">
        <v>55739.77</v>
      </c>
      <c r="E442" s="150"/>
      <c r="F442" s="50">
        <f t="shared" si="11"/>
        <v>0</v>
      </c>
      <c r="G442" s="124"/>
      <c r="H442" s="181"/>
    </row>
    <row r="443" spans="1:8" ht="25.5">
      <c r="A443" s="403" t="s">
        <v>260</v>
      </c>
      <c r="B443" s="104" t="s">
        <v>587</v>
      </c>
      <c r="C443" s="50">
        <f t="shared" si="10"/>
        <v>78600</v>
      </c>
      <c r="D443" s="109">
        <v>78600</v>
      </c>
      <c r="E443" s="150"/>
      <c r="F443" s="50">
        <f t="shared" si="11"/>
        <v>18581.919999999998</v>
      </c>
      <c r="G443" s="124">
        <v>18581.919999999998</v>
      </c>
      <c r="H443" s="181"/>
    </row>
    <row r="444" spans="1:8" ht="16.5">
      <c r="A444" s="379" t="s">
        <v>251</v>
      </c>
      <c r="B444" s="104" t="s">
        <v>588</v>
      </c>
      <c r="C444" s="50">
        <f t="shared" si="10"/>
        <v>0</v>
      </c>
      <c r="D444" s="164">
        <v>0</v>
      </c>
      <c r="E444" s="150"/>
      <c r="F444" s="50">
        <f t="shared" si="11"/>
        <v>0</v>
      </c>
      <c r="G444" s="124"/>
      <c r="H444" s="181"/>
    </row>
    <row r="445" spans="1:8" ht="16.5">
      <c r="A445" s="379" t="s">
        <v>256</v>
      </c>
      <c r="B445" s="104" t="s">
        <v>589</v>
      </c>
      <c r="C445" s="50">
        <f t="shared" si="10"/>
        <v>1000</v>
      </c>
      <c r="D445" s="109">
        <v>1000</v>
      </c>
      <c r="E445" s="150"/>
      <c r="F445" s="50">
        <f t="shared" si="11"/>
        <v>0</v>
      </c>
      <c r="G445" s="124"/>
      <c r="H445" s="181"/>
    </row>
    <row r="446" spans="1:8" ht="16.5">
      <c r="A446" s="379" t="s">
        <v>245</v>
      </c>
      <c r="B446" s="104" t="s">
        <v>590</v>
      </c>
      <c r="C446" s="50">
        <f t="shared" si="10"/>
        <v>248490</v>
      </c>
      <c r="D446" s="109">
        <v>248490</v>
      </c>
      <c r="E446" s="150"/>
      <c r="F446" s="50">
        <f t="shared" si="11"/>
        <v>198790</v>
      </c>
      <c r="G446" s="124">
        <v>198790</v>
      </c>
      <c r="H446" s="181"/>
    </row>
    <row r="447" spans="1:8" ht="16.5">
      <c r="A447" s="379" t="s">
        <v>247</v>
      </c>
      <c r="B447" s="104" t="s">
        <v>591</v>
      </c>
      <c r="C447" s="50">
        <f t="shared" si="10"/>
        <v>3502750.69</v>
      </c>
      <c r="D447" s="109">
        <v>3502750.69</v>
      </c>
      <c r="E447" s="150"/>
      <c r="F447" s="50">
        <f t="shared" si="11"/>
        <v>3089561.29</v>
      </c>
      <c r="G447" s="124">
        <v>3089561.29</v>
      </c>
      <c r="H447" s="181"/>
    </row>
    <row r="448" spans="1:8" ht="16.5">
      <c r="A448" s="379" t="s">
        <v>442</v>
      </c>
      <c r="B448" s="104" t="s">
        <v>592</v>
      </c>
      <c r="C448" s="50">
        <f t="shared" si="10"/>
        <v>72000</v>
      </c>
      <c r="D448" s="109">
        <v>72000</v>
      </c>
      <c r="E448" s="150"/>
      <c r="F448" s="50">
        <f t="shared" si="11"/>
        <v>72000</v>
      </c>
      <c r="G448" s="124">
        <v>72000</v>
      </c>
      <c r="H448" s="181"/>
    </row>
    <row r="449" spans="1:8" ht="16.5">
      <c r="A449" s="379" t="s">
        <v>251</v>
      </c>
      <c r="B449" s="104" t="s">
        <v>593</v>
      </c>
      <c r="C449" s="50">
        <f t="shared" si="10"/>
        <v>285757.17</v>
      </c>
      <c r="D449" s="109">
        <v>285757.17</v>
      </c>
      <c r="E449" s="150"/>
      <c r="F449" s="50">
        <f t="shared" si="11"/>
        <v>35999.11</v>
      </c>
      <c r="G449" s="124">
        <v>35999.11</v>
      </c>
      <c r="H449" s="181"/>
    </row>
    <row r="450" spans="1:8" ht="16.5">
      <c r="A450" s="379" t="s">
        <v>253</v>
      </c>
      <c r="B450" s="104" t="s">
        <v>594</v>
      </c>
      <c r="C450" s="50">
        <f t="shared" si="10"/>
        <v>838320.55</v>
      </c>
      <c r="D450" s="109">
        <v>838320.55</v>
      </c>
      <c r="E450" s="150"/>
      <c r="F450" s="50">
        <f t="shared" si="11"/>
        <v>147949.44</v>
      </c>
      <c r="G450" s="124">
        <v>147949.44</v>
      </c>
      <c r="H450" s="181"/>
    </row>
    <row r="451" spans="1:8" ht="16.5">
      <c r="A451" s="379" t="s">
        <v>256</v>
      </c>
      <c r="B451" s="104" t="s">
        <v>595</v>
      </c>
      <c r="C451" s="50">
        <f t="shared" si="10"/>
        <v>38307</v>
      </c>
      <c r="D451" s="109">
        <v>38307</v>
      </c>
      <c r="E451" s="150"/>
      <c r="F451" s="50">
        <f t="shared" si="11"/>
        <v>7160</v>
      </c>
      <c r="G451" s="124">
        <v>7160</v>
      </c>
      <c r="H451" s="181"/>
    </row>
    <row r="452" spans="1:8" ht="16.5">
      <c r="A452" s="379" t="s">
        <v>258</v>
      </c>
      <c r="B452" s="104" t="s">
        <v>596</v>
      </c>
      <c r="C452" s="50">
        <f t="shared" si="10"/>
        <v>749427.02</v>
      </c>
      <c r="D452" s="109">
        <v>749427.02</v>
      </c>
      <c r="E452" s="150"/>
      <c r="F452" s="50">
        <f t="shared" si="11"/>
        <v>98267.72</v>
      </c>
      <c r="G452" s="124">
        <v>98267.72</v>
      </c>
      <c r="H452" s="181"/>
    </row>
    <row r="453" spans="1:8" ht="25.5">
      <c r="A453" s="403" t="s">
        <v>260</v>
      </c>
      <c r="B453" s="104" t="s">
        <v>597</v>
      </c>
      <c r="C453" s="50">
        <f t="shared" si="10"/>
        <v>12053743.15</v>
      </c>
      <c r="D453" s="109">
        <v>12053743.15</v>
      </c>
      <c r="E453" s="150"/>
      <c r="F453" s="50">
        <f t="shared" si="11"/>
        <v>678093.17</v>
      </c>
      <c r="G453" s="124">
        <v>678093.17</v>
      </c>
      <c r="H453" s="181"/>
    </row>
    <row r="454" spans="1:8" ht="16.5">
      <c r="A454" s="379" t="s">
        <v>256</v>
      </c>
      <c r="B454" s="104" t="s">
        <v>598</v>
      </c>
      <c r="C454" s="50">
        <f t="shared" si="10"/>
        <v>189500</v>
      </c>
      <c r="D454" s="109">
        <v>189500</v>
      </c>
      <c r="E454" s="150"/>
      <c r="F454" s="50">
        <f t="shared" si="11"/>
        <v>0</v>
      </c>
      <c r="G454" s="124"/>
      <c r="H454" s="181"/>
    </row>
    <row r="455" spans="1:8" ht="17.25" thickBot="1">
      <c r="A455" s="379" t="s">
        <v>256</v>
      </c>
      <c r="B455" s="104" t="s">
        <v>599</v>
      </c>
      <c r="C455" s="89">
        <f t="shared" si="10"/>
        <v>195445.02</v>
      </c>
      <c r="D455" s="111">
        <v>195445.02</v>
      </c>
      <c r="E455" s="166"/>
      <c r="F455" s="89">
        <f t="shared" si="11"/>
        <v>134893.76999999999</v>
      </c>
      <c r="G455" s="264">
        <v>134893.76999999999</v>
      </c>
      <c r="H455" s="182"/>
    </row>
    <row r="456" spans="1:8" ht="32.25" thickBot="1">
      <c r="A456" s="429" t="s">
        <v>600</v>
      </c>
      <c r="B456" s="115" t="s">
        <v>601</v>
      </c>
      <c r="C456" s="116">
        <f t="shared" si="10"/>
        <v>513300</v>
      </c>
      <c r="D456" s="117">
        <f>D458+D459+D460+D461+D462+D463+D464</f>
        <v>513300</v>
      </c>
      <c r="E456" s="118"/>
      <c r="F456" s="116">
        <f t="shared" si="11"/>
        <v>37975</v>
      </c>
      <c r="G456" s="247">
        <f>G458+G459+G460+G461+G462+G463+G464</f>
        <v>37975</v>
      </c>
      <c r="H456" s="265"/>
    </row>
    <row r="457" spans="1:8" ht="16.5">
      <c r="A457" s="430"/>
      <c r="B457" s="266" t="s">
        <v>602</v>
      </c>
      <c r="C457" s="139"/>
      <c r="D457" s="159">
        <f>D458+D459+D460+D461+D462+D463+D464</f>
        <v>513300</v>
      </c>
      <c r="E457" s="160"/>
      <c r="F457" s="139"/>
      <c r="G457" s="159">
        <f>G458+G459+G460+G461+G462+G463+G464</f>
        <v>37975</v>
      </c>
      <c r="H457" s="160"/>
    </row>
    <row r="458" spans="1:8" ht="16.5">
      <c r="A458" s="379" t="s">
        <v>243</v>
      </c>
      <c r="B458" s="104" t="s">
        <v>603</v>
      </c>
      <c r="C458" s="139">
        <f>D458</f>
        <v>0</v>
      </c>
      <c r="D458" s="106"/>
      <c r="E458" s="160"/>
      <c r="F458" s="211">
        <f>G458</f>
        <v>0</v>
      </c>
      <c r="G458" s="122"/>
      <c r="H458" s="267"/>
    </row>
    <row r="459" spans="1:8" ht="16.5">
      <c r="A459" s="405" t="s">
        <v>245</v>
      </c>
      <c r="B459" s="104" t="s">
        <v>604</v>
      </c>
      <c r="C459" s="139">
        <f>D459</f>
        <v>50000</v>
      </c>
      <c r="D459" s="106">
        <v>50000</v>
      </c>
      <c r="E459" s="160"/>
      <c r="F459" s="211">
        <f>G459</f>
        <v>0</v>
      </c>
      <c r="G459" s="122"/>
      <c r="H459" s="267"/>
    </row>
    <row r="460" spans="1:8" ht="16.5">
      <c r="A460" s="379" t="s">
        <v>251</v>
      </c>
      <c r="B460" s="104" t="s">
        <v>605</v>
      </c>
      <c r="C460" s="139">
        <f>D460</f>
        <v>0</v>
      </c>
      <c r="D460" s="106"/>
      <c r="E460" s="160"/>
      <c r="F460" s="211">
        <f>G460</f>
        <v>0</v>
      </c>
      <c r="G460" s="122"/>
      <c r="H460" s="267"/>
    </row>
    <row r="461" spans="1:8" ht="16.5">
      <c r="A461" s="379" t="s">
        <v>253</v>
      </c>
      <c r="B461" s="104" t="s">
        <v>606</v>
      </c>
      <c r="C461" s="139">
        <f>D461</f>
        <v>0</v>
      </c>
      <c r="D461" s="183"/>
      <c r="E461" s="160"/>
      <c r="F461" s="139">
        <f>G461</f>
        <v>0</v>
      </c>
      <c r="G461" s="122"/>
      <c r="H461" s="267"/>
    </row>
    <row r="462" spans="1:8" ht="16.5">
      <c r="A462" s="379" t="s">
        <v>256</v>
      </c>
      <c r="B462" s="104" t="s">
        <v>607</v>
      </c>
      <c r="C462" s="50">
        <f>D462</f>
        <v>38000</v>
      </c>
      <c r="D462" s="164">
        <v>38000</v>
      </c>
      <c r="E462" s="171"/>
      <c r="F462" s="50">
        <f>G462</f>
        <v>37975</v>
      </c>
      <c r="G462" s="124">
        <v>37975</v>
      </c>
      <c r="H462" s="171"/>
    </row>
    <row r="463" spans="1:8" ht="16.5">
      <c r="A463" s="379" t="s">
        <v>258</v>
      </c>
      <c r="B463" s="104" t="s">
        <v>608</v>
      </c>
      <c r="C463" s="50">
        <f t="shared" si="10"/>
        <v>10500</v>
      </c>
      <c r="D463" s="109">
        <v>10500</v>
      </c>
      <c r="E463" s="150"/>
      <c r="F463" s="50">
        <f t="shared" si="11"/>
        <v>0</v>
      </c>
      <c r="G463" s="124"/>
      <c r="H463" s="150"/>
    </row>
    <row r="464" spans="1:8" ht="26.25" thickBot="1">
      <c r="A464" s="403" t="s">
        <v>260</v>
      </c>
      <c r="B464" s="176" t="s">
        <v>609</v>
      </c>
      <c r="C464" s="143">
        <f>D464</f>
        <v>414800</v>
      </c>
      <c r="D464" s="111">
        <v>414800</v>
      </c>
      <c r="E464" s="166"/>
      <c r="F464" s="153">
        <f>G464</f>
        <v>0</v>
      </c>
      <c r="G464" s="127"/>
      <c r="H464" s="268"/>
    </row>
    <row r="465" spans="1:8" ht="32.25" thickBot="1">
      <c r="A465" s="429" t="s">
        <v>610</v>
      </c>
      <c r="B465" s="115" t="s">
        <v>611</v>
      </c>
      <c r="C465" s="116">
        <f t="shared" si="10"/>
        <v>14354986.6</v>
      </c>
      <c r="D465" s="117">
        <f>D466+D467+D468++D469+D470+D476+D477+D478+D479+D480+D481+D482+D483+D484+D485+D486+D487+D488+D489</f>
        <v>14354986.6</v>
      </c>
      <c r="E465" s="118"/>
      <c r="F465" s="116">
        <f t="shared" si="11"/>
        <v>5467321.29</v>
      </c>
      <c r="G465" s="117">
        <f>G466+G467+G468++G469+G470+G476+G477+G478+G479+G480+G481+G482+G483+G484+G485+G486+G487+G488+G489</f>
        <v>5467321.29</v>
      </c>
      <c r="H465" s="174"/>
    </row>
    <row r="466" spans="1:8" ht="16.5">
      <c r="A466" s="405" t="s">
        <v>237</v>
      </c>
      <c r="B466" s="283" t="s">
        <v>612</v>
      </c>
      <c r="C466" s="105">
        <f t="shared" si="10"/>
        <v>9708046.5999999996</v>
      </c>
      <c r="D466" s="159">
        <v>9708046.5999999996</v>
      </c>
      <c r="E466" s="160"/>
      <c r="F466" s="105">
        <f t="shared" si="11"/>
        <v>3664575.32</v>
      </c>
      <c r="G466" s="161">
        <v>3664575.32</v>
      </c>
      <c r="H466" s="179"/>
    </row>
    <row r="467" spans="1:8" ht="16.5">
      <c r="A467" s="379" t="s">
        <v>241</v>
      </c>
      <c r="B467" s="283" t="s">
        <v>613</v>
      </c>
      <c r="C467" s="50">
        <f t="shared" si="10"/>
        <v>2959600</v>
      </c>
      <c r="D467" s="162">
        <v>2959600</v>
      </c>
      <c r="E467" s="171"/>
      <c r="F467" s="50">
        <f t="shared" si="11"/>
        <v>1361935.93</v>
      </c>
      <c r="G467" s="163">
        <v>1361935.93</v>
      </c>
      <c r="H467" s="180"/>
    </row>
    <row r="468" spans="1:8" ht="16.5">
      <c r="A468" s="379" t="s">
        <v>239</v>
      </c>
      <c r="B468" s="283" t="s">
        <v>614</v>
      </c>
      <c r="C468" s="50">
        <f t="shared" si="10"/>
        <v>148040</v>
      </c>
      <c r="D468" s="162">
        <v>148040</v>
      </c>
      <c r="E468" s="171"/>
      <c r="F468" s="50">
        <f t="shared" si="11"/>
        <v>37520</v>
      </c>
      <c r="G468" s="163">
        <v>37520</v>
      </c>
      <c r="H468" s="180"/>
    </row>
    <row r="469" spans="1:8" ht="16.5">
      <c r="A469" s="405" t="s">
        <v>237</v>
      </c>
      <c r="B469" s="283" t="s">
        <v>615</v>
      </c>
      <c r="C469" s="50">
        <f t="shared" si="10"/>
        <v>0</v>
      </c>
      <c r="D469" s="162"/>
      <c r="E469" s="171"/>
      <c r="F469" s="50">
        <f t="shared" si="11"/>
        <v>0</v>
      </c>
      <c r="G469" s="163"/>
      <c r="H469" s="180"/>
    </row>
    <row r="470" spans="1:8" ht="16.5">
      <c r="A470" s="379" t="s">
        <v>241</v>
      </c>
      <c r="B470" s="283" t="s">
        <v>616</v>
      </c>
      <c r="C470" s="50">
        <f t="shared" si="10"/>
        <v>0</v>
      </c>
      <c r="D470" s="162"/>
      <c r="E470" s="171"/>
      <c r="F470" s="50">
        <f t="shared" si="11"/>
        <v>0</v>
      </c>
      <c r="G470" s="163"/>
      <c r="H470" s="180"/>
    </row>
    <row r="471" spans="1:8" ht="16.5">
      <c r="A471" s="379" t="s">
        <v>239</v>
      </c>
      <c r="B471" s="283" t="s">
        <v>617</v>
      </c>
      <c r="C471" s="50">
        <f t="shared" si="10"/>
        <v>0</v>
      </c>
      <c r="D471" s="210"/>
      <c r="E471" s="171"/>
      <c r="F471" s="50">
        <f t="shared" si="11"/>
        <v>0</v>
      </c>
      <c r="G471" s="163"/>
      <c r="H471" s="180"/>
    </row>
    <row r="472" spans="1:8" ht="16.5">
      <c r="A472" s="379"/>
      <c r="B472" s="283" t="s">
        <v>618</v>
      </c>
      <c r="C472" s="50"/>
      <c r="D472" s="210">
        <f>D476+D477+D478+D479+D480</f>
        <v>267625.87</v>
      </c>
      <c r="E472" s="171"/>
      <c r="F472" s="50"/>
      <c r="G472" s="210">
        <f>G476+G477+G478+G479+G480</f>
        <v>154156.46</v>
      </c>
      <c r="H472" s="180"/>
    </row>
    <row r="473" spans="1:8" ht="16.5">
      <c r="A473" s="379"/>
      <c r="B473" s="283" t="s">
        <v>619</v>
      </c>
      <c r="C473" s="50"/>
      <c r="D473" s="210">
        <f>D481+D482+D483+D484+D485+D486+D487</f>
        <v>1199536.68</v>
      </c>
      <c r="E473" s="171"/>
      <c r="F473" s="50"/>
      <c r="G473" s="210">
        <f>G481+G482+G483+G484+G485+G486+G487</f>
        <v>243856.47</v>
      </c>
      <c r="H473" s="180"/>
    </row>
    <row r="474" spans="1:8" ht="16.5">
      <c r="A474" s="379"/>
      <c r="B474" s="283" t="s">
        <v>620</v>
      </c>
      <c r="C474" s="50"/>
      <c r="D474" s="210">
        <f>D488</f>
        <v>61524.02</v>
      </c>
      <c r="E474" s="171"/>
      <c r="F474" s="50"/>
      <c r="G474" s="210">
        <f>G488</f>
        <v>0</v>
      </c>
      <c r="H474" s="180"/>
    </row>
    <row r="475" spans="1:8" ht="16.5">
      <c r="A475" s="379"/>
      <c r="B475" s="283" t="s">
        <v>621</v>
      </c>
      <c r="C475" s="50"/>
      <c r="D475" s="210">
        <f>D489</f>
        <v>10613.43</v>
      </c>
      <c r="E475" s="171"/>
      <c r="F475" s="50"/>
      <c r="G475" s="210">
        <f>G489</f>
        <v>5277.11</v>
      </c>
      <c r="H475" s="180"/>
    </row>
    <row r="476" spans="1:8" ht="16.5">
      <c r="A476" s="379" t="s">
        <v>243</v>
      </c>
      <c r="B476" s="104" t="s">
        <v>622</v>
      </c>
      <c r="C476" s="50">
        <f t="shared" si="10"/>
        <v>165000</v>
      </c>
      <c r="D476" s="109">
        <v>165000</v>
      </c>
      <c r="E476" s="150"/>
      <c r="F476" s="50">
        <f t="shared" si="11"/>
        <v>95805.03</v>
      </c>
      <c r="G476" s="124">
        <v>95805.03</v>
      </c>
      <c r="H476" s="181"/>
    </row>
    <row r="477" spans="1:8" ht="16.5">
      <c r="A477" s="379" t="s">
        <v>251</v>
      </c>
      <c r="B477" s="104" t="s">
        <v>623</v>
      </c>
      <c r="C477" s="50">
        <f t="shared" si="10"/>
        <v>5000</v>
      </c>
      <c r="D477" s="109">
        <v>5000</v>
      </c>
      <c r="E477" s="150"/>
      <c r="F477" s="50">
        <f t="shared" si="11"/>
        <v>0</v>
      </c>
      <c r="G477" s="124"/>
      <c r="H477" s="181"/>
    </row>
    <row r="478" spans="1:8" ht="16.5">
      <c r="A478" s="379" t="s">
        <v>253</v>
      </c>
      <c r="B478" s="104" t="s">
        <v>624</v>
      </c>
      <c r="C478" s="50">
        <f t="shared" si="10"/>
        <v>59825.87</v>
      </c>
      <c r="D478" s="109">
        <v>59825.87</v>
      </c>
      <c r="E478" s="150"/>
      <c r="F478" s="50">
        <f t="shared" si="11"/>
        <v>58351.43</v>
      </c>
      <c r="G478" s="124">
        <v>58351.43</v>
      </c>
      <c r="H478" s="181"/>
    </row>
    <row r="479" spans="1:8" ht="16.5">
      <c r="A479" s="379" t="s">
        <v>258</v>
      </c>
      <c r="B479" s="104" t="s">
        <v>625</v>
      </c>
      <c r="C479" s="50">
        <f t="shared" si="10"/>
        <v>27000</v>
      </c>
      <c r="D479" s="109">
        <v>27000</v>
      </c>
      <c r="E479" s="150"/>
      <c r="F479" s="50">
        <f t="shared" si="11"/>
        <v>0</v>
      </c>
      <c r="G479" s="124"/>
      <c r="H479" s="181"/>
    </row>
    <row r="480" spans="1:8" ht="25.5">
      <c r="A480" s="403" t="s">
        <v>260</v>
      </c>
      <c r="B480" s="104" t="s">
        <v>626</v>
      </c>
      <c r="C480" s="50">
        <f t="shared" si="10"/>
        <v>10800</v>
      </c>
      <c r="D480" s="109">
        <v>10800</v>
      </c>
      <c r="E480" s="150"/>
      <c r="F480" s="50">
        <f t="shared" si="11"/>
        <v>0</v>
      </c>
      <c r="G480" s="124"/>
      <c r="H480" s="181"/>
    </row>
    <row r="481" spans="1:8" ht="16.5">
      <c r="A481" s="379" t="s">
        <v>245</v>
      </c>
      <c r="B481" s="104" t="s">
        <v>627</v>
      </c>
      <c r="C481" s="50">
        <f t="shared" si="10"/>
        <v>46500</v>
      </c>
      <c r="D481" s="109">
        <v>46500</v>
      </c>
      <c r="E481" s="150"/>
      <c r="F481" s="50">
        <f t="shared" si="11"/>
        <v>32500</v>
      </c>
      <c r="G481" s="124">
        <v>32500</v>
      </c>
      <c r="H481" s="181"/>
    </row>
    <row r="482" spans="1:8" ht="16.5">
      <c r="A482" s="379" t="s">
        <v>247</v>
      </c>
      <c r="B482" s="104" t="s">
        <v>628</v>
      </c>
      <c r="C482" s="50">
        <f t="shared" si="10"/>
        <v>250000</v>
      </c>
      <c r="D482" s="109">
        <v>250000</v>
      </c>
      <c r="E482" s="150"/>
      <c r="F482" s="50">
        <f t="shared" si="11"/>
        <v>139610.66</v>
      </c>
      <c r="G482" s="124">
        <v>139610.66</v>
      </c>
      <c r="H482" s="181"/>
    </row>
    <row r="483" spans="1:8" ht="16.5">
      <c r="A483" s="379" t="s">
        <v>251</v>
      </c>
      <c r="B483" s="104" t="s">
        <v>629</v>
      </c>
      <c r="C483" s="50">
        <f t="shared" si="10"/>
        <v>8174.13</v>
      </c>
      <c r="D483" s="109">
        <v>8174.13</v>
      </c>
      <c r="E483" s="150"/>
      <c r="F483" s="50">
        <f t="shared" si="11"/>
        <v>0</v>
      </c>
      <c r="G483" s="124"/>
      <c r="H483" s="181"/>
    </row>
    <row r="484" spans="1:8" ht="16.5">
      <c r="A484" s="379" t="s">
        <v>253</v>
      </c>
      <c r="B484" s="104" t="s">
        <v>630</v>
      </c>
      <c r="C484" s="50">
        <f t="shared" si="10"/>
        <v>62862.55</v>
      </c>
      <c r="D484" s="109">
        <v>62862.55</v>
      </c>
      <c r="E484" s="150"/>
      <c r="F484" s="50">
        <f t="shared" si="11"/>
        <v>38577.81</v>
      </c>
      <c r="G484" s="124">
        <v>38577.81</v>
      </c>
      <c r="H484" s="181"/>
    </row>
    <row r="485" spans="1:8" ht="16.5">
      <c r="A485" s="379" t="s">
        <v>256</v>
      </c>
      <c r="B485" s="104" t="s">
        <v>631</v>
      </c>
      <c r="C485" s="50">
        <f t="shared" si="10"/>
        <v>50100</v>
      </c>
      <c r="D485" s="109">
        <v>50100</v>
      </c>
      <c r="E485" s="150"/>
      <c r="F485" s="50">
        <f t="shared" si="11"/>
        <v>12000</v>
      </c>
      <c r="G485" s="124">
        <v>12000</v>
      </c>
      <c r="H485" s="181"/>
    </row>
    <row r="486" spans="1:8" ht="16.5">
      <c r="A486" s="379" t="s">
        <v>258</v>
      </c>
      <c r="B486" s="104" t="s">
        <v>632</v>
      </c>
      <c r="C486" s="50">
        <f t="shared" si="10"/>
        <v>0</v>
      </c>
      <c r="D486" s="109">
        <v>0</v>
      </c>
      <c r="E486" s="150"/>
      <c r="F486" s="50">
        <f t="shared" si="11"/>
        <v>0</v>
      </c>
      <c r="G486" s="124"/>
      <c r="H486" s="181"/>
    </row>
    <row r="487" spans="1:8" ht="25.5">
      <c r="A487" s="403" t="s">
        <v>260</v>
      </c>
      <c r="B487" s="104" t="s">
        <v>633</v>
      </c>
      <c r="C487" s="50">
        <f t="shared" si="10"/>
        <v>781900</v>
      </c>
      <c r="D487" s="109">
        <v>781900</v>
      </c>
      <c r="E487" s="150"/>
      <c r="F487" s="50">
        <f t="shared" si="11"/>
        <v>21168</v>
      </c>
      <c r="G487" s="124">
        <v>21168</v>
      </c>
      <c r="H487" s="181"/>
    </row>
    <row r="488" spans="1:8" ht="16.5">
      <c r="A488" s="379" t="s">
        <v>256</v>
      </c>
      <c r="B488" s="104" t="s">
        <v>634</v>
      </c>
      <c r="C488" s="50">
        <f t="shared" si="10"/>
        <v>61524.02</v>
      </c>
      <c r="D488" s="109">
        <v>61524.02</v>
      </c>
      <c r="E488" s="150"/>
      <c r="F488" s="50">
        <f t="shared" si="11"/>
        <v>0</v>
      </c>
      <c r="G488" s="124"/>
      <c r="H488" s="181"/>
    </row>
    <row r="489" spans="1:8" ht="17.25" thickBot="1">
      <c r="A489" s="379" t="s">
        <v>256</v>
      </c>
      <c r="B489" s="104" t="s">
        <v>635</v>
      </c>
      <c r="C489" s="50">
        <f t="shared" si="10"/>
        <v>10613.43</v>
      </c>
      <c r="D489" s="109">
        <v>10613.43</v>
      </c>
      <c r="E489" s="150"/>
      <c r="F489" s="50">
        <f t="shared" si="11"/>
        <v>5277.11</v>
      </c>
      <c r="G489" s="124">
        <v>5277.11</v>
      </c>
      <c r="H489" s="150"/>
    </row>
    <row r="490" spans="1:8" ht="32.25" thickBot="1">
      <c r="A490" s="431" t="s">
        <v>636</v>
      </c>
      <c r="B490" s="269" t="s">
        <v>637</v>
      </c>
      <c r="C490" s="270">
        <f t="shared" si="10"/>
        <v>19193925.399999999</v>
      </c>
      <c r="D490" s="271">
        <f>SUM(D491:D504)</f>
        <v>18459925.399999999</v>
      </c>
      <c r="E490" s="271">
        <f>SUM(E491:E504)</f>
        <v>734000</v>
      </c>
      <c r="F490" s="270">
        <f t="shared" si="11"/>
        <v>11593417.379999999</v>
      </c>
      <c r="G490" s="271">
        <f>SUM(G491:G504)</f>
        <v>11400557.379999999</v>
      </c>
      <c r="H490" s="103">
        <f>SUM(H491:H504)</f>
        <v>192860</v>
      </c>
    </row>
    <row r="491" spans="1:8" ht="16.5">
      <c r="A491" s="405" t="s">
        <v>237</v>
      </c>
      <c r="B491" s="104" t="s">
        <v>638</v>
      </c>
      <c r="C491" s="89">
        <f t="shared" si="10"/>
        <v>9190400</v>
      </c>
      <c r="D491" s="106">
        <f>D506+D528</f>
        <v>9190400</v>
      </c>
      <c r="E491" s="107">
        <f>E506+E528</f>
        <v>0</v>
      </c>
      <c r="F491" s="89">
        <f t="shared" si="11"/>
        <v>7037228.5600000005</v>
      </c>
      <c r="G491" s="106">
        <f>G506+G528</f>
        <v>7037228.5600000005</v>
      </c>
      <c r="H491" s="107">
        <f>H506+H528</f>
        <v>0</v>
      </c>
    </row>
    <row r="492" spans="1:8" ht="16.5">
      <c r="A492" s="379" t="s">
        <v>239</v>
      </c>
      <c r="B492" s="108" t="s">
        <v>639</v>
      </c>
      <c r="C492" s="50">
        <f t="shared" si="10"/>
        <v>228527.56999999998</v>
      </c>
      <c r="D492" s="106">
        <f>D508+D530</f>
        <v>228527.56999999998</v>
      </c>
      <c r="E492" s="107">
        <f>E508+E530</f>
        <v>0</v>
      </c>
      <c r="F492" s="50">
        <f t="shared" si="11"/>
        <v>187801.1</v>
      </c>
      <c r="G492" s="106">
        <f>G508+G530</f>
        <v>187801.1</v>
      </c>
      <c r="H492" s="107">
        <f>H508+H530</f>
        <v>0</v>
      </c>
    </row>
    <row r="493" spans="1:8" ht="16.5">
      <c r="A493" s="379" t="s">
        <v>241</v>
      </c>
      <c r="B493" s="108" t="s">
        <v>640</v>
      </c>
      <c r="C493" s="50">
        <f t="shared" si="10"/>
        <v>2758100</v>
      </c>
      <c r="D493" s="106">
        <f>D507+D529</f>
        <v>2758100</v>
      </c>
      <c r="E493" s="107">
        <f>E507+E529</f>
        <v>0</v>
      </c>
      <c r="F493" s="50">
        <f t="shared" si="11"/>
        <v>2661979.29</v>
      </c>
      <c r="G493" s="106">
        <f>G507+G529</f>
        <v>2661979.29</v>
      </c>
      <c r="H493" s="107">
        <f>H507+H529</f>
        <v>0</v>
      </c>
    </row>
    <row r="494" spans="1:8" ht="16.5">
      <c r="A494" s="379" t="s">
        <v>243</v>
      </c>
      <c r="B494" s="108" t="s">
        <v>641</v>
      </c>
      <c r="C494" s="50">
        <f t="shared" si="10"/>
        <v>92670.13</v>
      </c>
      <c r="D494" s="106">
        <f>D512+D517+D534+D539</f>
        <v>92670.13</v>
      </c>
      <c r="E494" s="107">
        <f>E512+E517+E534+E539</f>
        <v>0</v>
      </c>
      <c r="F494" s="50">
        <f t="shared" si="11"/>
        <v>68994.05</v>
      </c>
      <c r="G494" s="106">
        <f>G512+G517+G534+G539</f>
        <v>68994.05</v>
      </c>
      <c r="H494" s="107">
        <f>H512+H517+H534+H539</f>
        <v>0</v>
      </c>
    </row>
    <row r="495" spans="1:8" ht="16.5">
      <c r="A495" s="379" t="s">
        <v>245</v>
      </c>
      <c r="B495" s="108" t="s">
        <v>642</v>
      </c>
      <c r="C495" s="50">
        <f t="shared" si="10"/>
        <v>81404.94</v>
      </c>
      <c r="D495" s="106">
        <f>D518+D540</f>
        <v>81404.94</v>
      </c>
      <c r="E495" s="107">
        <f>E518+E540</f>
        <v>0</v>
      </c>
      <c r="F495" s="50">
        <f t="shared" si="11"/>
        <v>45872.4</v>
      </c>
      <c r="G495" s="106">
        <f>G518+G540</f>
        <v>45872.4</v>
      </c>
      <c r="H495" s="107">
        <f>H518+H540</f>
        <v>0</v>
      </c>
    </row>
    <row r="496" spans="1:8" ht="16.5">
      <c r="A496" s="379" t="s">
        <v>247</v>
      </c>
      <c r="B496" s="108" t="s">
        <v>643</v>
      </c>
      <c r="C496" s="50">
        <f t="shared" si="10"/>
        <v>301078.76</v>
      </c>
      <c r="D496" s="106">
        <f>D519+D541</f>
        <v>301078.76</v>
      </c>
      <c r="E496" s="107">
        <f>E519+E541</f>
        <v>0</v>
      </c>
      <c r="F496" s="50">
        <f t="shared" si="11"/>
        <v>277765.03000000003</v>
      </c>
      <c r="G496" s="106">
        <f>G519+G541</f>
        <v>277765.03000000003</v>
      </c>
      <c r="H496" s="107">
        <f>H519+H541</f>
        <v>0</v>
      </c>
    </row>
    <row r="497" spans="1:8" ht="16.5">
      <c r="A497" s="379" t="s">
        <v>442</v>
      </c>
      <c r="B497" s="108" t="s">
        <v>644</v>
      </c>
      <c r="C497" s="50">
        <f t="shared" si="10"/>
        <v>0</v>
      </c>
      <c r="D497" s="106">
        <f>D520</f>
        <v>0</v>
      </c>
      <c r="E497" s="107">
        <f>E520</f>
        <v>0</v>
      </c>
      <c r="F497" s="50">
        <f t="shared" si="11"/>
        <v>0</v>
      </c>
      <c r="G497" s="106">
        <f>G520</f>
        <v>0</v>
      </c>
      <c r="H497" s="107">
        <f>H520</f>
        <v>0</v>
      </c>
    </row>
    <row r="498" spans="1:8" ht="16.5">
      <c r="A498" s="379" t="s">
        <v>251</v>
      </c>
      <c r="B498" s="108" t="s">
        <v>645</v>
      </c>
      <c r="C498" s="50">
        <f t="shared" si="10"/>
        <v>312500</v>
      </c>
      <c r="D498" s="106">
        <f>D521+D513+D535+D542</f>
        <v>312500</v>
      </c>
      <c r="E498" s="107">
        <f>E521+E513+E535</f>
        <v>0</v>
      </c>
      <c r="F498" s="50">
        <f t="shared" si="11"/>
        <v>69034</v>
      </c>
      <c r="G498" s="106">
        <f>G521+G513+G535+G542</f>
        <v>69034</v>
      </c>
      <c r="H498" s="107">
        <f>H521+H513+H535</f>
        <v>0</v>
      </c>
    </row>
    <row r="499" spans="1:8" ht="16.5">
      <c r="A499" s="379" t="s">
        <v>253</v>
      </c>
      <c r="B499" s="108" t="s">
        <v>646</v>
      </c>
      <c r="C499" s="50">
        <f t="shared" si="10"/>
        <v>331765.06</v>
      </c>
      <c r="D499" s="106">
        <f>D514+D522+D536+D543</f>
        <v>216765.06</v>
      </c>
      <c r="E499" s="107">
        <f>E514+E522+E536+E543</f>
        <v>115000</v>
      </c>
      <c r="F499" s="50">
        <f t="shared" si="11"/>
        <v>115663.36</v>
      </c>
      <c r="G499" s="106">
        <f>G514+G522+G536+G543</f>
        <v>73363.360000000001</v>
      </c>
      <c r="H499" s="107">
        <f>H514+H522+H536+H543</f>
        <v>42300</v>
      </c>
    </row>
    <row r="500" spans="1:8" ht="38.25">
      <c r="A500" s="410" t="s">
        <v>532</v>
      </c>
      <c r="B500" s="108" t="s">
        <v>647</v>
      </c>
      <c r="C500" s="50">
        <f t="shared" si="10"/>
        <v>0</v>
      </c>
      <c r="D500" s="106"/>
      <c r="E500" s="107"/>
      <c r="F500" s="50">
        <f t="shared" si="11"/>
        <v>0</v>
      </c>
      <c r="G500" s="106"/>
      <c r="H500" s="107"/>
    </row>
    <row r="501" spans="1:8" ht="16.5">
      <c r="A501" s="379" t="s">
        <v>383</v>
      </c>
      <c r="B501" s="108" t="s">
        <v>648</v>
      </c>
      <c r="C501" s="50">
        <f>D501+E501</f>
        <v>0</v>
      </c>
      <c r="D501" s="109"/>
      <c r="E501" s="110"/>
      <c r="F501" s="50">
        <f>G501+H501</f>
        <v>0</v>
      </c>
      <c r="G501" s="109"/>
      <c r="H501" s="110"/>
    </row>
    <row r="502" spans="1:8" ht="16.5">
      <c r="A502" s="379" t="s">
        <v>256</v>
      </c>
      <c r="B502" s="108" t="s">
        <v>649</v>
      </c>
      <c r="C502" s="50">
        <f t="shared" si="10"/>
        <v>640779.54</v>
      </c>
      <c r="D502" s="106">
        <f>D523+D526+D546</f>
        <v>195279.54</v>
      </c>
      <c r="E502" s="107">
        <f>E523+E526+E546</f>
        <v>445500</v>
      </c>
      <c r="F502" s="50">
        <f t="shared" si="11"/>
        <v>203818.44</v>
      </c>
      <c r="G502" s="106">
        <f>G523+G526+G546</f>
        <v>96258.44</v>
      </c>
      <c r="H502" s="107">
        <f>H523+H526+H546</f>
        <v>107560</v>
      </c>
    </row>
    <row r="503" spans="1:8" ht="16.5">
      <c r="A503" s="379" t="s">
        <v>258</v>
      </c>
      <c r="B503" s="108" t="s">
        <v>650</v>
      </c>
      <c r="C503" s="50">
        <f t="shared" si="10"/>
        <v>1720899.4</v>
      </c>
      <c r="D503" s="109">
        <f>D515+D524+D537+D544</f>
        <v>1718899.4</v>
      </c>
      <c r="E503" s="110">
        <f>E515+E524+E537+E544</f>
        <v>2000</v>
      </c>
      <c r="F503" s="50">
        <f t="shared" si="11"/>
        <v>626599.4</v>
      </c>
      <c r="G503" s="109">
        <f>G515+G524+G537+G544</f>
        <v>626599.4</v>
      </c>
      <c r="H503" s="110">
        <f>H515+H524+H537+H544</f>
        <v>0</v>
      </c>
    </row>
    <row r="504" spans="1:8" ht="26.25" thickBot="1">
      <c r="A504" s="403" t="s">
        <v>260</v>
      </c>
      <c r="B504" s="113" t="s">
        <v>651</v>
      </c>
      <c r="C504" s="114">
        <f t="shared" si="10"/>
        <v>3535800</v>
      </c>
      <c r="D504" s="111">
        <f>D516+D525+D538+D545</f>
        <v>3364300</v>
      </c>
      <c r="E504" s="112">
        <f>E516+E525+E538+E545</f>
        <v>171500</v>
      </c>
      <c r="F504" s="114">
        <f t="shared" si="11"/>
        <v>298661.75</v>
      </c>
      <c r="G504" s="111">
        <f>G516+G525+G538+G545</f>
        <v>255661.75</v>
      </c>
      <c r="H504" s="112">
        <f>H516+H525+H538+H545</f>
        <v>43000</v>
      </c>
    </row>
    <row r="505" spans="1:8" ht="17.25" thickBot="1">
      <c r="A505" s="404" t="s">
        <v>652</v>
      </c>
      <c r="B505" s="246" t="s">
        <v>653</v>
      </c>
      <c r="C505" s="116">
        <f t="shared" si="10"/>
        <v>17194625.399999999</v>
      </c>
      <c r="D505" s="117">
        <f>D506+D507+D508+D512+D513+D514+D515+D516+D517+D518+D519+D520+D521+D522+D523+D524+D525+D526</f>
        <v>16460625.399999999</v>
      </c>
      <c r="E505" s="117">
        <f>E506+E507+E508+E512+E513+E514+E515+E516+E517+E518+E519+E520+E521+E522+E523+E524+E525+E526</f>
        <v>734000</v>
      </c>
      <c r="F505" s="116">
        <f t="shared" si="11"/>
        <v>9879257.8599999994</v>
      </c>
      <c r="G505" s="117">
        <f>G506+G507+G508+G512+G513+G514+G515+G516+G517+G518+G519+G520+G521+G522+G523+G524+G525+G526</f>
        <v>9686397.8599999994</v>
      </c>
      <c r="H505" s="117">
        <f>H506+H507+H508+H512+H513+H514+H515+H516+H517+H518+H519+H520+H521+H522+H523+H524+H525+H526</f>
        <v>192860</v>
      </c>
    </row>
    <row r="506" spans="1:8" ht="16.5">
      <c r="A506" s="405" t="s">
        <v>237</v>
      </c>
      <c r="B506" s="283" t="s">
        <v>654</v>
      </c>
      <c r="C506" s="105">
        <f t="shared" si="10"/>
        <v>7768000</v>
      </c>
      <c r="D506" s="159">
        <v>7768000</v>
      </c>
      <c r="E506" s="272"/>
      <c r="F506" s="105">
        <f t="shared" si="11"/>
        <v>5851585.1900000004</v>
      </c>
      <c r="G506" s="159">
        <v>5851585.1900000004</v>
      </c>
      <c r="H506" s="272"/>
    </row>
    <row r="507" spans="1:8" ht="16.5">
      <c r="A507" s="379" t="s">
        <v>241</v>
      </c>
      <c r="B507" s="283" t="s">
        <v>655</v>
      </c>
      <c r="C507" s="50">
        <f t="shared" si="10"/>
        <v>2310200</v>
      </c>
      <c r="D507" s="159">
        <v>2310200</v>
      </c>
      <c r="E507" s="272"/>
      <c r="F507" s="50">
        <f t="shared" si="11"/>
        <v>2222871.2799999998</v>
      </c>
      <c r="G507" s="162">
        <v>2222871.2799999998</v>
      </c>
      <c r="H507" s="273"/>
    </row>
    <row r="508" spans="1:8" ht="16.5">
      <c r="A508" s="379" t="s">
        <v>239</v>
      </c>
      <c r="B508" s="283" t="s">
        <v>656</v>
      </c>
      <c r="C508" s="50">
        <f t="shared" si="10"/>
        <v>222065.86</v>
      </c>
      <c r="D508" s="159">
        <v>222065.86</v>
      </c>
      <c r="E508" s="272"/>
      <c r="F508" s="50">
        <f t="shared" si="11"/>
        <v>187801.1</v>
      </c>
      <c r="G508" s="162">
        <v>187801.1</v>
      </c>
      <c r="H508" s="273"/>
    </row>
    <row r="509" spans="1:8" ht="16.5">
      <c r="A509" s="379"/>
      <c r="B509" s="283" t="s">
        <v>657</v>
      </c>
      <c r="C509" s="50"/>
      <c r="D509" s="159">
        <f>D512+D513+D514+D515+D516</f>
        <v>195647.06</v>
      </c>
      <c r="E509" s="159">
        <f>E512+E512+E513+E514+E515+E516</f>
        <v>0</v>
      </c>
      <c r="F509" s="50"/>
      <c r="G509" s="159">
        <f>G512+G513+G514+G515+G516</f>
        <v>82614.92</v>
      </c>
      <c r="H509" s="159">
        <f>H512+H512+H513+H514+H515+H516</f>
        <v>0</v>
      </c>
    </row>
    <row r="510" spans="1:8" ht="16.5">
      <c r="A510" s="379"/>
      <c r="B510" s="283" t="s">
        <v>658</v>
      </c>
      <c r="C510" s="50"/>
      <c r="D510" s="159">
        <f>D517+D518+D519+D520+D521+D522+D523+D524+D525</f>
        <v>5927652.9399999995</v>
      </c>
      <c r="E510" s="159">
        <f>E517+E518+E519+E520+E521+E522+E523+E524+E525</f>
        <v>734000</v>
      </c>
      <c r="F510" s="50"/>
      <c r="G510" s="159">
        <f>G517+G518+G519+G520+G521+G522+G523+G524+G525</f>
        <v>1331711.78</v>
      </c>
      <c r="H510" s="159">
        <f>H517+H518+H519+H520+H521+H522+H523+H524+H525</f>
        <v>192860</v>
      </c>
    </row>
    <row r="511" spans="1:8" ht="16.5">
      <c r="A511" s="379"/>
      <c r="B511" s="283" t="s">
        <v>659</v>
      </c>
      <c r="C511" s="50"/>
      <c r="D511" s="159">
        <f>D526</f>
        <v>37059.54</v>
      </c>
      <c r="E511" s="159">
        <f>E526</f>
        <v>0</v>
      </c>
      <c r="F511" s="50"/>
      <c r="G511" s="159">
        <f>G526</f>
        <v>9813.59</v>
      </c>
      <c r="H511" s="159">
        <f>H526</f>
        <v>0</v>
      </c>
    </row>
    <row r="512" spans="1:8" ht="16.5">
      <c r="A512" s="379" t="s">
        <v>243</v>
      </c>
      <c r="B512" s="104" t="s">
        <v>660</v>
      </c>
      <c r="C512" s="50">
        <f t="shared" si="10"/>
        <v>86000</v>
      </c>
      <c r="D512" s="106">
        <v>86000</v>
      </c>
      <c r="E512" s="107"/>
      <c r="F512" s="50">
        <f t="shared" si="11"/>
        <v>62323.92</v>
      </c>
      <c r="G512" s="109">
        <v>62323.92</v>
      </c>
      <c r="H512" s="110"/>
    </row>
    <row r="513" spans="1:8" ht="16.5">
      <c r="A513" s="379" t="s">
        <v>251</v>
      </c>
      <c r="B513" s="104" t="s">
        <v>661</v>
      </c>
      <c r="C513" s="50">
        <f t="shared" si="10"/>
        <v>26000</v>
      </c>
      <c r="D513" s="106">
        <v>26000</v>
      </c>
      <c r="E513" s="107"/>
      <c r="F513" s="50">
        <f t="shared" si="11"/>
        <v>1091</v>
      </c>
      <c r="G513" s="109">
        <v>1091</v>
      </c>
      <c r="H513" s="110"/>
    </row>
    <row r="514" spans="1:8" ht="16.5">
      <c r="A514" s="379" t="s">
        <v>253</v>
      </c>
      <c r="B514" s="104" t="s">
        <v>662</v>
      </c>
      <c r="C514" s="50">
        <f t="shared" si="10"/>
        <v>35947.06</v>
      </c>
      <c r="D514" s="106">
        <v>35947.06</v>
      </c>
      <c r="E514" s="107"/>
      <c r="F514" s="50">
        <f t="shared" si="11"/>
        <v>19200</v>
      </c>
      <c r="G514" s="109">
        <v>19200</v>
      </c>
      <c r="H514" s="110"/>
    </row>
    <row r="515" spans="1:8" ht="16.5">
      <c r="A515" s="379" t="s">
        <v>258</v>
      </c>
      <c r="B515" s="104" t="s">
        <v>663</v>
      </c>
      <c r="C515" s="50">
        <f t="shared" si="10"/>
        <v>16600</v>
      </c>
      <c r="D515" s="106">
        <v>16600</v>
      </c>
      <c r="E515" s="107"/>
      <c r="F515" s="50">
        <f t="shared" si="11"/>
        <v>0</v>
      </c>
      <c r="G515" s="109"/>
      <c r="H515" s="110"/>
    </row>
    <row r="516" spans="1:8" ht="25.5">
      <c r="A516" s="403" t="s">
        <v>260</v>
      </c>
      <c r="B516" s="104" t="s">
        <v>664</v>
      </c>
      <c r="C516" s="50">
        <f t="shared" si="10"/>
        <v>31100</v>
      </c>
      <c r="D516" s="106">
        <v>31100</v>
      </c>
      <c r="E516" s="107"/>
      <c r="F516" s="50">
        <f t="shared" si="11"/>
        <v>0</v>
      </c>
      <c r="G516" s="109"/>
      <c r="H516" s="110"/>
    </row>
    <row r="517" spans="1:8" ht="16.5">
      <c r="A517" s="379" t="s">
        <v>243</v>
      </c>
      <c r="B517" s="104" t="s">
        <v>665</v>
      </c>
      <c r="C517" s="50">
        <f t="shared" si="10"/>
        <v>0</v>
      </c>
      <c r="D517" s="106"/>
      <c r="E517" s="107"/>
      <c r="F517" s="50">
        <f t="shared" si="11"/>
        <v>0</v>
      </c>
      <c r="G517" s="109"/>
      <c r="H517" s="110"/>
    </row>
    <row r="518" spans="1:8" ht="16.5">
      <c r="A518" s="379" t="s">
        <v>245</v>
      </c>
      <c r="B518" s="104" t="s">
        <v>666</v>
      </c>
      <c r="C518" s="50">
        <f>D518+E518</f>
        <v>61404.94</v>
      </c>
      <c r="D518" s="106">
        <v>61404.94</v>
      </c>
      <c r="E518" s="107">
        <f>[1]mo!L212</f>
        <v>0</v>
      </c>
      <c r="F518" s="50">
        <f>G518+H518</f>
        <v>25872.400000000001</v>
      </c>
      <c r="G518" s="109">
        <v>25872.400000000001</v>
      </c>
      <c r="H518" s="110">
        <f>[1]mo!M212</f>
        <v>0</v>
      </c>
    </row>
    <row r="519" spans="1:8" ht="16.5">
      <c r="A519" s="379" t="s">
        <v>247</v>
      </c>
      <c r="B519" s="104" t="s">
        <v>667</v>
      </c>
      <c r="C519" s="50">
        <f t="shared" ref="C519:C579" si="12">D519+E519</f>
        <v>248198.6</v>
      </c>
      <c r="D519" s="106">
        <v>248198.6</v>
      </c>
      <c r="E519" s="107"/>
      <c r="F519" s="50">
        <f t="shared" ref="F519:F553" si="13">G519+H519</f>
        <v>224884.87</v>
      </c>
      <c r="G519" s="109">
        <v>224884.87</v>
      </c>
      <c r="H519" s="110"/>
    </row>
    <row r="520" spans="1:8" ht="16.5">
      <c r="A520" s="379" t="s">
        <v>442</v>
      </c>
      <c r="B520" s="104" t="s">
        <v>668</v>
      </c>
      <c r="C520" s="50">
        <f t="shared" si="12"/>
        <v>0</v>
      </c>
      <c r="D520" s="106"/>
      <c r="E520" s="107"/>
      <c r="F520" s="50">
        <f t="shared" si="13"/>
        <v>0</v>
      </c>
      <c r="G520" s="109"/>
      <c r="H520" s="110"/>
    </row>
    <row r="521" spans="1:8" ht="16.5">
      <c r="A521" s="379" t="s">
        <v>251</v>
      </c>
      <c r="B521" s="104" t="s">
        <v>669</v>
      </c>
      <c r="C521" s="50">
        <f t="shared" si="12"/>
        <v>284000</v>
      </c>
      <c r="D521" s="106">
        <v>284000</v>
      </c>
      <c r="E521" s="107"/>
      <c r="F521" s="50">
        <f t="shared" si="13"/>
        <v>65443</v>
      </c>
      <c r="G521" s="109">
        <v>65443</v>
      </c>
      <c r="H521" s="110"/>
    </row>
    <row r="522" spans="1:8" ht="16.5">
      <c r="A522" s="379" t="s">
        <v>253</v>
      </c>
      <c r="B522" s="104" t="s">
        <v>670</v>
      </c>
      <c r="C522" s="50">
        <f t="shared" si="12"/>
        <v>281050</v>
      </c>
      <c r="D522" s="106">
        <v>166050</v>
      </c>
      <c r="E522" s="107">
        <f>[1]mo!L213</f>
        <v>115000</v>
      </c>
      <c r="F522" s="50">
        <f t="shared" si="13"/>
        <v>91763.36</v>
      </c>
      <c r="G522" s="109">
        <v>49463.360000000001</v>
      </c>
      <c r="H522" s="110">
        <f>[1]mo!M213</f>
        <v>42300</v>
      </c>
    </row>
    <row r="523" spans="1:8" ht="16.5">
      <c r="A523" s="379" t="s">
        <v>256</v>
      </c>
      <c r="B523" s="104" t="s">
        <v>671</v>
      </c>
      <c r="C523" s="50">
        <f t="shared" si="12"/>
        <v>600300</v>
      </c>
      <c r="D523" s="106">
        <v>154800</v>
      </c>
      <c r="E523" s="107">
        <f>[1]mo!L214</f>
        <v>445500</v>
      </c>
      <c r="F523" s="50">
        <f t="shared" si="13"/>
        <v>191347</v>
      </c>
      <c r="G523" s="109">
        <v>83787</v>
      </c>
      <c r="H523" s="110">
        <f>[1]mo!M214</f>
        <v>107560</v>
      </c>
    </row>
    <row r="524" spans="1:8" ht="16.5">
      <c r="A524" s="379" t="s">
        <v>258</v>
      </c>
      <c r="B524" s="104" t="s">
        <v>672</v>
      </c>
      <c r="C524" s="50">
        <f t="shared" si="12"/>
        <v>1704299.4</v>
      </c>
      <c r="D524" s="106">
        <v>1702299.4</v>
      </c>
      <c r="E524" s="107">
        <f>[1]mo!L215</f>
        <v>2000</v>
      </c>
      <c r="F524" s="50">
        <f t="shared" si="13"/>
        <v>626599.4</v>
      </c>
      <c r="G524" s="109">
        <v>626599.4</v>
      </c>
      <c r="H524" s="110">
        <f>[1]mo!M215</f>
        <v>0</v>
      </c>
    </row>
    <row r="525" spans="1:8" ht="25.5">
      <c r="A525" s="403" t="s">
        <v>260</v>
      </c>
      <c r="B525" s="104" t="s">
        <v>673</v>
      </c>
      <c r="C525" s="50">
        <f t="shared" si="12"/>
        <v>3482400</v>
      </c>
      <c r="D525" s="106">
        <v>3310900</v>
      </c>
      <c r="E525" s="107">
        <f>[1]mo!L216</f>
        <v>171500</v>
      </c>
      <c r="F525" s="50">
        <f t="shared" si="13"/>
        <v>298661.75</v>
      </c>
      <c r="G525" s="109">
        <v>255661.75</v>
      </c>
      <c r="H525" s="110">
        <f>[1]mo!M216</f>
        <v>43000</v>
      </c>
    </row>
    <row r="526" spans="1:8" ht="17.25" thickBot="1">
      <c r="A526" s="379" t="s">
        <v>256</v>
      </c>
      <c r="B526" s="104" t="s">
        <v>674</v>
      </c>
      <c r="C526" s="114">
        <f t="shared" si="12"/>
        <v>37059.54</v>
      </c>
      <c r="D526" s="111">
        <v>37059.54</v>
      </c>
      <c r="E526" s="112"/>
      <c r="F526" s="114">
        <f t="shared" si="13"/>
        <v>9813.59</v>
      </c>
      <c r="G526" s="111">
        <v>9813.59</v>
      </c>
      <c r="H526" s="112"/>
    </row>
    <row r="527" spans="1:8" ht="48" thickBot="1">
      <c r="A527" s="413" t="s">
        <v>675</v>
      </c>
      <c r="B527" s="130" t="s">
        <v>676</v>
      </c>
      <c r="C527" s="131">
        <f t="shared" si="12"/>
        <v>1999299.9999999998</v>
      </c>
      <c r="D527" s="204">
        <f>D528+D529+D530+D534+D535+D536+D537+D538+D539+D540+D541+D542+D543+D544+D545+D546</f>
        <v>1999299.9999999998</v>
      </c>
      <c r="E527" s="118"/>
      <c r="F527" s="131">
        <f t="shared" si="13"/>
        <v>1714159.52</v>
      </c>
      <c r="G527" s="204">
        <f>G528+G529+G530+G534+G535+G536+G537+G538+G539+G540+G541+G542+G543+G544+G545+G546</f>
        <v>1714159.52</v>
      </c>
      <c r="H527" s="174"/>
    </row>
    <row r="528" spans="1:8" ht="16.5">
      <c r="A528" s="405" t="s">
        <v>237</v>
      </c>
      <c r="B528" s="283" t="s">
        <v>677</v>
      </c>
      <c r="C528" s="89">
        <f t="shared" si="12"/>
        <v>1422400</v>
      </c>
      <c r="D528" s="159">
        <v>1422400</v>
      </c>
      <c r="E528" s="160"/>
      <c r="F528" s="89">
        <f t="shared" si="13"/>
        <v>1185643.3700000001</v>
      </c>
      <c r="G528" s="159">
        <v>1185643.3700000001</v>
      </c>
      <c r="H528" s="179"/>
    </row>
    <row r="529" spans="1:8" ht="16.5">
      <c r="A529" s="379" t="s">
        <v>241</v>
      </c>
      <c r="B529" s="283" t="s">
        <v>678</v>
      </c>
      <c r="C529" s="50">
        <f t="shared" si="12"/>
        <v>447900</v>
      </c>
      <c r="D529" s="159">
        <v>447900</v>
      </c>
      <c r="E529" s="171"/>
      <c r="F529" s="50">
        <f t="shared" si="13"/>
        <v>439108.01</v>
      </c>
      <c r="G529" s="162">
        <v>439108.01</v>
      </c>
      <c r="H529" s="180"/>
    </row>
    <row r="530" spans="1:8" ht="16.5">
      <c r="A530" s="379" t="s">
        <v>239</v>
      </c>
      <c r="B530" s="283" t="s">
        <v>679</v>
      </c>
      <c r="C530" s="50">
        <f t="shared" si="12"/>
        <v>6461.71</v>
      </c>
      <c r="D530" s="159">
        <v>6461.71</v>
      </c>
      <c r="E530" s="171"/>
      <c r="F530" s="50">
        <f t="shared" si="13"/>
        <v>0</v>
      </c>
      <c r="G530" s="162"/>
      <c r="H530" s="180"/>
    </row>
    <row r="531" spans="1:8" ht="16.5">
      <c r="A531" s="379"/>
      <c r="B531" s="283" t="s">
        <v>680</v>
      </c>
      <c r="C531" s="50"/>
      <c r="D531" s="159">
        <f>D534+D535+D536+D537+D538</f>
        <v>12009.71</v>
      </c>
      <c r="E531" s="171"/>
      <c r="F531" s="50"/>
      <c r="G531" s="159">
        <f>G534+G535+G536+G537+G538</f>
        <v>6670.13</v>
      </c>
      <c r="H531" s="180"/>
    </row>
    <row r="532" spans="1:8" ht="16.5">
      <c r="A532" s="379"/>
      <c r="B532" s="283" t="s">
        <v>681</v>
      </c>
      <c r="C532" s="50"/>
      <c r="D532" s="159">
        <f>D539+D540+D541+D542+D543+D544+D545</f>
        <v>107108.58</v>
      </c>
      <c r="E532" s="171"/>
      <c r="F532" s="50"/>
      <c r="G532" s="159">
        <f>G539+G540+G541+G542+G543+G544+G545</f>
        <v>80080.160000000003</v>
      </c>
      <c r="H532" s="180"/>
    </row>
    <row r="533" spans="1:8" ht="16.5">
      <c r="A533" s="379"/>
      <c r="B533" s="283" t="s">
        <v>682</v>
      </c>
      <c r="C533" s="50"/>
      <c r="D533" s="159">
        <f>D546</f>
        <v>3420</v>
      </c>
      <c r="E533" s="171"/>
      <c r="F533" s="50"/>
      <c r="G533" s="159">
        <f>G546</f>
        <v>2657.85</v>
      </c>
      <c r="H533" s="180"/>
    </row>
    <row r="534" spans="1:8" ht="16.5">
      <c r="A534" s="379" t="s">
        <v>243</v>
      </c>
      <c r="B534" s="104" t="s">
        <v>683</v>
      </c>
      <c r="C534" s="50">
        <f t="shared" si="12"/>
        <v>6670.13</v>
      </c>
      <c r="D534" s="106">
        <v>6670.13</v>
      </c>
      <c r="E534" s="150"/>
      <c r="F534" s="50">
        <f t="shared" si="13"/>
        <v>6670.13</v>
      </c>
      <c r="G534" s="109">
        <v>6670.13</v>
      </c>
      <c r="H534" s="181"/>
    </row>
    <row r="535" spans="1:8" ht="16.5">
      <c r="A535" s="379" t="s">
        <v>251</v>
      </c>
      <c r="B535" s="104" t="s">
        <v>684</v>
      </c>
      <c r="C535" s="50">
        <f t="shared" si="12"/>
        <v>0</v>
      </c>
      <c r="D535" s="106">
        <v>0</v>
      </c>
      <c r="E535" s="150"/>
      <c r="F535" s="50">
        <f t="shared" si="13"/>
        <v>0</v>
      </c>
      <c r="G535" s="109"/>
      <c r="H535" s="181"/>
    </row>
    <row r="536" spans="1:8" ht="16.5">
      <c r="A536" s="379" t="s">
        <v>253</v>
      </c>
      <c r="B536" s="104" t="s">
        <v>685</v>
      </c>
      <c r="C536" s="50">
        <f t="shared" si="12"/>
        <v>5339.58</v>
      </c>
      <c r="D536" s="106">
        <v>5339.58</v>
      </c>
      <c r="E536" s="150"/>
      <c r="F536" s="50">
        <f t="shared" si="13"/>
        <v>0</v>
      </c>
      <c r="G536" s="109"/>
      <c r="H536" s="181"/>
    </row>
    <row r="537" spans="1:8" ht="16.5">
      <c r="A537" s="379" t="s">
        <v>258</v>
      </c>
      <c r="B537" s="104" t="s">
        <v>686</v>
      </c>
      <c r="C537" s="50">
        <f t="shared" si="12"/>
        <v>0</v>
      </c>
      <c r="D537" s="106"/>
      <c r="E537" s="150"/>
      <c r="F537" s="50">
        <f t="shared" si="13"/>
        <v>0</v>
      </c>
      <c r="G537" s="109"/>
      <c r="H537" s="181"/>
    </row>
    <row r="538" spans="1:8" ht="25.5">
      <c r="A538" s="403" t="s">
        <v>260</v>
      </c>
      <c r="B538" s="104" t="s">
        <v>687</v>
      </c>
      <c r="C538" s="50">
        <f t="shared" si="12"/>
        <v>0</v>
      </c>
      <c r="D538" s="106"/>
      <c r="E538" s="150"/>
      <c r="F538" s="50">
        <f t="shared" si="13"/>
        <v>0</v>
      </c>
      <c r="G538" s="109"/>
      <c r="H538" s="181"/>
    </row>
    <row r="539" spans="1:8" ht="16.5">
      <c r="A539" s="379" t="s">
        <v>243</v>
      </c>
      <c r="B539" s="104" t="s">
        <v>688</v>
      </c>
      <c r="C539" s="50">
        <f t="shared" si="12"/>
        <v>0</v>
      </c>
      <c r="D539" s="106"/>
      <c r="E539" s="150"/>
      <c r="F539" s="50">
        <f t="shared" si="13"/>
        <v>0</v>
      </c>
      <c r="G539" s="109"/>
      <c r="H539" s="181"/>
    </row>
    <row r="540" spans="1:8" ht="16.5">
      <c r="A540" s="379" t="s">
        <v>245</v>
      </c>
      <c r="B540" s="104" t="s">
        <v>689</v>
      </c>
      <c r="C540" s="50">
        <f t="shared" si="12"/>
        <v>20000</v>
      </c>
      <c r="D540" s="106">
        <v>20000</v>
      </c>
      <c r="E540" s="166"/>
      <c r="F540" s="50">
        <f t="shared" si="13"/>
        <v>20000</v>
      </c>
      <c r="G540" s="109">
        <v>20000</v>
      </c>
      <c r="H540" s="182"/>
    </row>
    <row r="541" spans="1:8" ht="16.5">
      <c r="A541" s="379" t="s">
        <v>247</v>
      </c>
      <c r="B541" s="104" t="s">
        <v>690</v>
      </c>
      <c r="C541" s="50">
        <f t="shared" si="12"/>
        <v>52880.160000000003</v>
      </c>
      <c r="D541" s="106">
        <v>52880.160000000003</v>
      </c>
      <c r="E541" s="166"/>
      <c r="F541" s="50">
        <f t="shared" si="13"/>
        <v>52880.160000000003</v>
      </c>
      <c r="G541" s="109">
        <v>52880.160000000003</v>
      </c>
      <c r="H541" s="182"/>
    </row>
    <row r="542" spans="1:8" ht="16.5">
      <c r="A542" s="379" t="s">
        <v>251</v>
      </c>
      <c r="B542" s="104" t="s">
        <v>691</v>
      </c>
      <c r="C542" s="50">
        <f t="shared" si="12"/>
        <v>2500</v>
      </c>
      <c r="D542" s="106">
        <v>2500</v>
      </c>
      <c r="E542" s="166"/>
      <c r="F542" s="50">
        <f>G542</f>
        <v>2500</v>
      </c>
      <c r="G542" s="109">
        <v>2500</v>
      </c>
      <c r="H542" s="182"/>
    </row>
    <row r="543" spans="1:8" ht="16.5">
      <c r="A543" s="379" t="s">
        <v>253</v>
      </c>
      <c r="B543" s="104" t="s">
        <v>692</v>
      </c>
      <c r="C543" s="50">
        <f t="shared" si="12"/>
        <v>9428.42</v>
      </c>
      <c r="D543" s="106">
        <v>9428.42</v>
      </c>
      <c r="E543" s="166"/>
      <c r="F543" s="50">
        <f t="shared" si="13"/>
        <v>4700</v>
      </c>
      <c r="G543" s="109">
        <v>4700</v>
      </c>
      <c r="H543" s="182"/>
    </row>
    <row r="544" spans="1:8" ht="16.5">
      <c r="A544" s="403" t="s">
        <v>258</v>
      </c>
      <c r="B544" s="104" t="s">
        <v>693</v>
      </c>
      <c r="C544" s="50">
        <f t="shared" si="12"/>
        <v>0</v>
      </c>
      <c r="D544" s="106"/>
      <c r="E544" s="166"/>
      <c r="F544" s="50">
        <f t="shared" si="13"/>
        <v>0</v>
      </c>
      <c r="G544" s="109"/>
      <c r="H544" s="182"/>
    </row>
    <row r="545" spans="1:8" ht="25.5">
      <c r="A545" s="403" t="s">
        <v>260</v>
      </c>
      <c r="B545" s="104" t="s">
        <v>694</v>
      </c>
      <c r="C545" s="50">
        <f t="shared" si="12"/>
        <v>22300</v>
      </c>
      <c r="D545" s="106">
        <v>22300</v>
      </c>
      <c r="E545" s="166"/>
      <c r="F545" s="50">
        <f t="shared" si="13"/>
        <v>0</v>
      </c>
      <c r="G545" s="109"/>
      <c r="H545" s="182"/>
    </row>
    <row r="546" spans="1:8" ht="17.25" thickBot="1">
      <c r="A546" s="379" t="s">
        <v>256</v>
      </c>
      <c r="B546" s="104" t="s">
        <v>695</v>
      </c>
      <c r="C546" s="114">
        <f t="shared" si="12"/>
        <v>3420</v>
      </c>
      <c r="D546" s="111">
        <v>3420</v>
      </c>
      <c r="E546" s="166"/>
      <c r="F546" s="114">
        <f t="shared" si="13"/>
        <v>2657.85</v>
      </c>
      <c r="G546" s="109">
        <v>2657.85</v>
      </c>
      <c r="H546" s="182"/>
    </row>
    <row r="547" spans="1:8" ht="17.25" thickBot="1">
      <c r="A547" s="431" t="s">
        <v>696</v>
      </c>
      <c r="B547" s="101" t="s">
        <v>697</v>
      </c>
      <c r="C547" s="102">
        <f t="shared" si="12"/>
        <v>40000</v>
      </c>
      <c r="D547" s="274">
        <f>SUM(D548:D551)</f>
        <v>40000</v>
      </c>
      <c r="E547" s="274">
        <f>SUM(E548:E551)</f>
        <v>0</v>
      </c>
      <c r="F547" s="102">
        <f t="shared" si="13"/>
        <v>0</v>
      </c>
      <c r="G547" s="274">
        <f>SUM(G548:G551)</f>
        <v>0</v>
      </c>
      <c r="H547" s="275">
        <f>H550</f>
        <v>0</v>
      </c>
    </row>
    <row r="548" spans="1:8" ht="16.5">
      <c r="A548" s="379" t="s">
        <v>239</v>
      </c>
      <c r="B548" s="108" t="s">
        <v>698</v>
      </c>
      <c r="C548" s="50">
        <f t="shared" si="12"/>
        <v>40000</v>
      </c>
      <c r="D548" s="124">
        <f t="shared" ref="D548:E550" si="14">D555</f>
        <v>40000</v>
      </c>
      <c r="E548" s="125">
        <f t="shared" si="14"/>
        <v>0</v>
      </c>
      <c r="F548" s="50">
        <f t="shared" si="13"/>
        <v>0</v>
      </c>
      <c r="G548" s="124">
        <f>G555</f>
        <v>0</v>
      </c>
      <c r="H548" s="125"/>
    </row>
    <row r="549" spans="1:8" ht="16.5">
      <c r="A549" s="379" t="s">
        <v>245</v>
      </c>
      <c r="B549" s="108" t="s">
        <v>699</v>
      </c>
      <c r="C549" s="50">
        <f t="shared" si="12"/>
        <v>0</v>
      </c>
      <c r="D549" s="124">
        <f t="shared" si="14"/>
        <v>0</v>
      </c>
      <c r="E549" s="125">
        <f t="shared" si="14"/>
        <v>0</v>
      </c>
      <c r="F549" s="50">
        <f t="shared" si="13"/>
        <v>0</v>
      </c>
      <c r="G549" s="124">
        <f>G556</f>
        <v>0</v>
      </c>
      <c r="H549" s="125"/>
    </row>
    <row r="550" spans="1:8" ht="16.5">
      <c r="A550" s="379" t="s">
        <v>253</v>
      </c>
      <c r="B550" s="108" t="s">
        <v>700</v>
      </c>
      <c r="C550" s="50">
        <f t="shared" si="12"/>
        <v>0</v>
      </c>
      <c r="D550" s="124">
        <f t="shared" si="14"/>
        <v>0</v>
      </c>
      <c r="E550" s="125">
        <f t="shared" si="14"/>
        <v>0</v>
      </c>
      <c r="F550" s="50">
        <f t="shared" si="13"/>
        <v>0</v>
      </c>
      <c r="G550" s="124">
        <f>G557</f>
        <v>0</v>
      </c>
      <c r="H550" s="125"/>
    </row>
    <row r="551" spans="1:8" ht="26.25" thickBot="1">
      <c r="A551" s="403" t="s">
        <v>260</v>
      </c>
      <c r="B551" s="113" t="s">
        <v>701</v>
      </c>
      <c r="C551" s="114">
        <f t="shared" si="12"/>
        <v>0</v>
      </c>
      <c r="D551" s="124">
        <v>0</v>
      </c>
      <c r="E551" s="125">
        <f>E553+E558</f>
        <v>0</v>
      </c>
      <c r="F551" s="114">
        <f t="shared" si="13"/>
        <v>0</v>
      </c>
      <c r="G551" s="124">
        <f>G553+G558</f>
        <v>0</v>
      </c>
      <c r="H551" s="128"/>
    </row>
    <row r="552" spans="1:8" ht="17.25" thickBot="1">
      <c r="A552" s="404" t="s">
        <v>702</v>
      </c>
      <c r="B552" s="115" t="s">
        <v>703</v>
      </c>
      <c r="C552" s="116">
        <f t="shared" si="12"/>
        <v>0</v>
      </c>
      <c r="D552" s="117">
        <f>SUM(D553:D553)</f>
        <v>0</v>
      </c>
      <c r="E552" s="118"/>
      <c r="F552" s="116">
        <f t="shared" si="13"/>
        <v>0</v>
      </c>
      <c r="G552" s="119">
        <f>SUM(G553:G553)</f>
        <v>0</v>
      </c>
      <c r="H552" s="276"/>
    </row>
    <row r="553" spans="1:8" ht="26.25" thickBot="1">
      <c r="A553" s="403" t="s">
        <v>260</v>
      </c>
      <c r="B553" s="108" t="s">
        <v>704</v>
      </c>
      <c r="C553" s="114">
        <f t="shared" si="12"/>
        <v>0</v>
      </c>
      <c r="D553" s="111">
        <v>0</v>
      </c>
      <c r="E553" s="166"/>
      <c r="F553" s="114">
        <f t="shared" si="13"/>
        <v>0</v>
      </c>
      <c r="G553" s="127"/>
      <c r="H553" s="166"/>
    </row>
    <row r="554" spans="1:8" ht="32.25" thickBot="1">
      <c r="A554" s="404" t="s">
        <v>705</v>
      </c>
      <c r="B554" s="115" t="s">
        <v>706</v>
      </c>
      <c r="C554" s="116">
        <f t="shared" si="12"/>
        <v>40000</v>
      </c>
      <c r="D554" s="117">
        <f>SUM(D555:D558)</f>
        <v>40000</v>
      </c>
      <c r="E554" s="118"/>
      <c r="F554" s="116">
        <f>G554+H554</f>
        <v>0</v>
      </c>
      <c r="G554" s="119">
        <f>SUM(G555:G558)</f>
        <v>0</v>
      </c>
      <c r="H554" s="174"/>
    </row>
    <row r="555" spans="1:8" ht="16.5">
      <c r="A555" s="379" t="s">
        <v>239</v>
      </c>
      <c r="B555" s="108" t="s">
        <v>707</v>
      </c>
      <c r="C555" s="50">
        <f t="shared" si="12"/>
        <v>40000</v>
      </c>
      <c r="D555" s="109">
        <v>40000</v>
      </c>
      <c r="E555" s="171"/>
      <c r="F555" s="50">
        <f>G555+H555</f>
        <v>0</v>
      </c>
      <c r="G555" s="124"/>
      <c r="H555" s="171"/>
    </row>
    <row r="556" spans="1:8" ht="16.5">
      <c r="A556" s="379" t="s">
        <v>245</v>
      </c>
      <c r="B556" s="108" t="s">
        <v>708</v>
      </c>
      <c r="C556" s="50">
        <f t="shared" si="12"/>
        <v>0</v>
      </c>
      <c r="D556" s="109"/>
      <c r="E556" s="171"/>
      <c r="F556" s="50">
        <f>G556+H556</f>
        <v>0</v>
      </c>
      <c r="G556" s="124"/>
      <c r="H556" s="171"/>
    </row>
    <row r="557" spans="1:8" ht="16.5">
      <c r="A557" s="379" t="s">
        <v>253</v>
      </c>
      <c r="B557" s="108" t="s">
        <v>709</v>
      </c>
      <c r="C557" s="50">
        <f t="shared" si="12"/>
        <v>0</v>
      </c>
      <c r="D557" s="109"/>
      <c r="E557" s="171"/>
      <c r="F557" s="50">
        <f>G557+H557</f>
        <v>0</v>
      </c>
      <c r="G557" s="124"/>
      <c r="H557" s="171"/>
    </row>
    <row r="558" spans="1:8" ht="26.25" thickBot="1">
      <c r="A558" s="379" t="s">
        <v>260</v>
      </c>
      <c r="B558" s="108" t="s">
        <v>710</v>
      </c>
      <c r="C558" s="114">
        <f t="shared" si="12"/>
        <v>0</v>
      </c>
      <c r="D558" s="154"/>
      <c r="E558" s="168"/>
      <c r="F558" s="114">
        <f t="shared" ref="F558:F563" si="15">G558+H558</f>
        <v>0</v>
      </c>
      <c r="G558" s="169"/>
      <c r="H558" s="168"/>
    </row>
    <row r="559" spans="1:8" ht="17.25" thickBot="1">
      <c r="A559" s="422" t="s">
        <v>711</v>
      </c>
      <c r="B559" s="101" t="s">
        <v>26</v>
      </c>
      <c r="C559" s="102">
        <f t="shared" si="12"/>
        <v>13941400</v>
      </c>
      <c r="D559" s="274">
        <f>SUM(D560:D573)</f>
        <v>13303400</v>
      </c>
      <c r="E559" s="274">
        <f>E574+E578+E600</f>
        <v>638000</v>
      </c>
      <c r="F559" s="102">
        <f t="shared" si="15"/>
        <v>6453070.1900000004</v>
      </c>
      <c r="G559" s="274">
        <f>SUM(G560:G573)</f>
        <v>6272308.0300000003</v>
      </c>
      <c r="H559" s="275">
        <f>H574+H578+H600</f>
        <v>180762.16</v>
      </c>
    </row>
    <row r="560" spans="1:8" ht="16.5">
      <c r="A560" s="405" t="s">
        <v>237</v>
      </c>
      <c r="B560" s="277" t="s">
        <v>712</v>
      </c>
      <c r="C560" s="143">
        <f t="shared" si="12"/>
        <v>1170576.74</v>
      </c>
      <c r="D560" s="278">
        <f>D579+D601</f>
        <v>1170576.74</v>
      </c>
      <c r="E560" s="279">
        <f>E579+E601</f>
        <v>0</v>
      </c>
      <c r="F560" s="143">
        <f t="shared" si="15"/>
        <v>364196.6</v>
      </c>
      <c r="G560" s="278">
        <f>G579+G601</f>
        <v>364196.6</v>
      </c>
      <c r="H560" s="279">
        <f>H579+H601</f>
        <v>0</v>
      </c>
    </row>
    <row r="561" spans="1:8" ht="16.5">
      <c r="A561" s="379" t="s">
        <v>239</v>
      </c>
      <c r="B561" s="280" t="s">
        <v>713</v>
      </c>
      <c r="C561" s="50">
        <f t="shared" si="12"/>
        <v>17670</v>
      </c>
      <c r="D561" s="281">
        <f>D603</f>
        <v>17670</v>
      </c>
      <c r="E561" s="282">
        <f>E603</f>
        <v>0</v>
      </c>
      <c r="F561" s="50">
        <f t="shared" si="15"/>
        <v>0</v>
      </c>
      <c r="G561" s="281">
        <f>G603</f>
        <v>0</v>
      </c>
      <c r="H561" s="282">
        <f>H603</f>
        <v>0</v>
      </c>
    </row>
    <row r="562" spans="1:8" ht="16.5">
      <c r="A562" s="379" t="s">
        <v>241</v>
      </c>
      <c r="B562" s="108" t="s">
        <v>714</v>
      </c>
      <c r="C562" s="50">
        <f t="shared" si="12"/>
        <v>353514.17000000004</v>
      </c>
      <c r="D562" s="281">
        <f>D580+D602</f>
        <v>353514.17000000004</v>
      </c>
      <c r="E562" s="282">
        <f>E580+E602</f>
        <v>0</v>
      </c>
      <c r="F562" s="50">
        <f t="shared" si="15"/>
        <v>110451.29000000001</v>
      </c>
      <c r="G562" s="281">
        <f>G580+G602</f>
        <v>110451.29000000001</v>
      </c>
      <c r="H562" s="282">
        <f>H580+H602</f>
        <v>0</v>
      </c>
    </row>
    <row r="563" spans="1:8" ht="16.5">
      <c r="A563" s="379" t="s">
        <v>243</v>
      </c>
      <c r="B563" s="104" t="s">
        <v>715</v>
      </c>
      <c r="C563" s="50">
        <f t="shared" si="12"/>
        <v>41775</v>
      </c>
      <c r="D563" s="281">
        <f>D585+D589+D606+D610</f>
        <v>41775</v>
      </c>
      <c r="E563" s="282">
        <f>E585+E589+E606+E610</f>
        <v>0</v>
      </c>
      <c r="F563" s="50">
        <f t="shared" si="15"/>
        <v>6413.24</v>
      </c>
      <c r="G563" s="281">
        <f>G585+G589+G606+G610</f>
        <v>6413.24</v>
      </c>
      <c r="H563" s="282">
        <f>H585+H589+H606+H610</f>
        <v>0</v>
      </c>
    </row>
    <row r="564" spans="1:8" ht="16.5">
      <c r="A564" s="379" t="s">
        <v>245</v>
      </c>
      <c r="B564" s="104" t="s">
        <v>716</v>
      </c>
      <c r="C564" s="50">
        <f t="shared" si="12"/>
        <v>0</v>
      </c>
      <c r="D564" s="281">
        <f>D611</f>
        <v>0</v>
      </c>
      <c r="E564" s="282">
        <f>E611</f>
        <v>0</v>
      </c>
      <c r="F564" s="50">
        <f>G564</f>
        <v>0</v>
      </c>
      <c r="G564" s="281">
        <f>G611</f>
        <v>0</v>
      </c>
      <c r="H564" s="282">
        <f>H611</f>
        <v>0</v>
      </c>
    </row>
    <row r="565" spans="1:8" ht="16.5">
      <c r="A565" s="432" t="s">
        <v>247</v>
      </c>
      <c r="B565" s="104" t="s">
        <v>717</v>
      </c>
      <c r="C565" s="50">
        <f t="shared" si="12"/>
        <v>13688</v>
      </c>
      <c r="D565" s="281">
        <f>D590+D612</f>
        <v>13688</v>
      </c>
      <c r="E565" s="282">
        <f>E590+E612</f>
        <v>0</v>
      </c>
      <c r="F565" s="50">
        <f>G565+H565</f>
        <v>2581.33</v>
      </c>
      <c r="G565" s="281">
        <f>G590+G612</f>
        <v>2581.33</v>
      </c>
      <c r="H565" s="282">
        <f>H590+H612</f>
        <v>0</v>
      </c>
    </row>
    <row r="566" spans="1:8" ht="16.5">
      <c r="A566" s="379" t="s">
        <v>442</v>
      </c>
      <c r="B566" s="283" t="s">
        <v>718</v>
      </c>
      <c r="C566" s="50">
        <f>D566</f>
        <v>0</v>
      </c>
      <c r="D566" s="281"/>
      <c r="E566" s="282"/>
      <c r="F566" s="50">
        <f>G566</f>
        <v>0</v>
      </c>
      <c r="G566" s="281"/>
      <c r="H566" s="282"/>
    </row>
    <row r="567" spans="1:8" ht="16.5">
      <c r="A567" s="379" t="s">
        <v>251</v>
      </c>
      <c r="B567" s="283" t="s">
        <v>719</v>
      </c>
      <c r="C567" s="50">
        <f t="shared" si="12"/>
        <v>1000</v>
      </c>
      <c r="D567" s="281">
        <f>D591+D613</f>
        <v>1000</v>
      </c>
      <c r="E567" s="282"/>
      <c r="F567" s="50">
        <f>-G567</f>
        <v>0</v>
      </c>
      <c r="G567" s="281">
        <f>G591+G613</f>
        <v>0</v>
      </c>
      <c r="H567" s="282"/>
    </row>
    <row r="568" spans="1:8" ht="16.5">
      <c r="A568" s="379" t="s">
        <v>253</v>
      </c>
      <c r="B568" s="108" t="s">
        <v>720</v>
      </c>
      <c r="C568" s="50">
        <f t="shared" si="12"/>
        <v>48957</v>
      </c>
      <c r="D568" s="124">
        <f>D592+D614+D586+D607</f>
        <v>48957</v>
      </c>
      <c r="E568" s="282">
        <f>E592+E614+E586+E607</f>
        <v>0</v>
      </c>
      <c r="F568" s="50">
        <f>G568+H568</f>
        <v>27739.66</v>
      </c>
      <c r="G568" s="124">
        <f>G592+G614+G586+G607</f>
        <v>27739.66</v>
      </c>
      <c r="H568" s="282">
        <f>H592+H614+H586+H607</f>
        <v>0</v>
      </c>
    </row>
    <row r="569" spans="1:8" ht="16.5">
      <c r="A569" s="379" t="s">
        <v>383</v>
      </c>
      <c r="B569" s="108" t="s">
        <v>721</v>
      </c>
      <c r="C569" s="50">
        <f t="shared" si="12"/>
        <v>9665000</v>
      </c>
      <c r="D569" s="124">
        <f>D595</f>
        <v>9665000</v>
      </c>
      <c r="E569" s="282">
        <f>E595</f>
        <v>0</v>
      </c>
      <c r="F569" s="50">
        <f>G569+H569</f>
        <v>5015579.07</v>
      </c>
      <c r="G569" s="124">
        <f>G595</f>
        <v>5015579.07</v>
      </c>
      <c r="H569" s="282">
        <f>H595</f>
        <v>0</v>
      </c>
    </row>
    <row r="570" spans="1:8" ht="38.25">
      <c r="A570" s="379" t="s">
        <v>722</v>
      </c>
      <c r="B570" s="108" t="s">
        <v>723</v>
      </c>
      <c r="C570" s="50">
        <f t="shared" si="12"/>
        <v>1838000</v>
      </c>
      <c r="D570" s="124">
        <f>D575</f>
        <v>1200000</v>
      </c>
      <c r="E570" s="282">
        <f>E575</f>
        <v>638000</v>
      </c>
      <c r="F570" s="50">
        <f>G570+H570</f>
        <v>672626.94000000006</v>
      </c>
      <c r="G570" s="124">
        <f>G575</f>
        <v>491864.78</v>
      </c>
      <c r="H570" s="282">
        <f>H575</f>
        <v>180762.16</v>
      </c>
    </row>
    <row r="571" spans="1:8" ht="16.5">
      <c r="A571" s="379" t="s">
        <v>256</v>
      </c>
      <c r="B571" s="108" t="s">
        <v>724</v>
      </c>
      <c r="C571" s="50">
        <f t="shared" si="12"/>
        <v>0</v>
      </c>
      <c r="D571" s="124"/>
      <c r="E571" s="282"/>
      <c r="F571" s="50">
        <f>G571</f>
        <v>0</v>
      </c>
      <c r="G571" s="124"/>
      <c r="H571" s="282"/>
    </row>
    <row r="572" spans="1:8" ht="16.5">
      <c r="A572" s="403" t="s">
        <v>258</v>
      </c>
      <c r="B572" s="108" t="s">
        <v>725</v>
      </c>
      <c r="C572" s="50">
        <f t="shared" si="12"/>
        <v>10000</v>
      </c>
      <c r="D572" s="124">
        <f>D587+D593+D608+D615</f>
        <v>10000</v>
      </c>
      <c r="E572" s="282">
        <f>E587+E593+E608+E615</f>
        <v>0</v>
      </c>
      <c r="F572" s="50">
        <f>G572+H572</f>
        <v>0</v>
      </c>
      <c r="G572" s="124">
        <f>G587+G593+G608+G615</f>
        <v>0</v>
      </c>
      <c r="H572" s="282">
        <f>H587+H593+H608+H615</f>
        <v>0</v>
      </c>
    </row>
    <row r="573" spans="1:8" ht="26.25" thickBot="1">
      <c r="A573" s="403" t="s">
        <v>726</v>
      </c>
      <c r="B573" s="113" t="s">
        <v>727</v>
      </c>
      <c r="C573" s="153">
        <f t="shared" si="12"/>
        <v>781219.09</v>
      </c>
      <c r="D573" s="127">
        <f>D588+D594+D596+D609+D616</f>
        <v>781219.09</v>
      </c>
      <c r="E573" s="284">
        <f>E588+E594+E596+E609+E616</f>
        <v>0</v>
      </c>
      <c r="F573" s="153">
        <f t="shared" ref="F573:F579" si="16">G573+H573</f>
        <v>253482.06</v>
      </c>
      <c r="G573" s="127">
        <f>G588+G594+G596+G609+G616</f>
        <v>253482.06</v>
      </c>
      <c r="H573" s="284">
        <f>H588+H594+H596+H609+H616</f>
        <v>0</v>
      </c>
    </row>
    <row r="574" spans="1:8" ht="17.25" thickBot="1">
      <c r="A574" s="429" t="s">
        <v>728</v>
      </c>
      <c r="B574" s="115" t="s">
        <v>729</v>
      </c>
      <c r="C574" s="116">
        <f t="shared" si="12"/>
        <v>1838000</v>
      </c>
      <c r="D574" s="117">
        <f>D575</f>
        <v>1200000</v>
      </c>
      <c r="E574" s="118">
        <f>E575</f>
        <v>638000</v>
      </c>
      <c r="F574" s="116">
        <f t="shared" si="16"/>
        <v>672626.94000000006</v>
      </c>
      <c r="G574" s="285">
        <f>G575</f>
        <v>491864.78</v>
      </c>
      <c r="H574" s="174">
        <f>H575</f>
        <v>180762.16</v>
      </c>
    </row>
    <row r="575" spans="1:8" ht="39" thickBot="1">
      <c r="A575" s="410" t="s">
        <v>722</v>
      </c>
      <c r="B575" s="176" t="s">
        <v>730</v>
      </c>
      <c r="C575" s="116">
        <f t="shared" si="12"/>
        <v>1838000</v>
      </c>
      <c r="D575" s="154">
        <v>1200000</v>
      </c>
      <c r="E575" s="126">
        <f>[1]mo!L218</f>
        <v>638000</v>
      </c>
      <c r="F575" s="116">
        <f t="shared" si="16"/>
        <v>672626.94000000006</v>
      </c>
      <c r="G575" s="169">
        <v>491864.78</v>
      </c>
      <c r="H575" s="126">
        <f>[1]mo!M218</f>
        <v>180762.16</v>
      </c>
    </row>
    <row r="576" spans="1:8" ht="32.25" thickBot="1">
      <c r="A576" s="404" t="s">
        <v>731</v>
      </c>
      <c r="B576" s="115" t="s">
        <v>732</v>
      </c>
      <c r="C576" s="116">
        <f t="shared" si="12"/>
        <v>0</v>
      </c>
      <c r="D576" s="117"/>
      <c r="E576" s="227"/>
      <c r="F576" s="116">
        <f t="shared" si="16"/>
        <v>0</v>
      </c>
      <c r="G576" s="286"/>
      <c r="H576" s="228"/>
    </row>
    <row r="577" spans="1:8" ht="17.25" thickBot="1">
      <c r="A577" s="410" t="s">
        <v>733</v>
      </c>
      <c r="B577" s="176" t="s">
        <v>734</v>
      </c>
      <c r="C577" s="116">
        <f t="shared" si="12"/>
        <v>0</v>
      </c>
      <c r="D577" s="154"/>
      <c r="E577" s="126"/>
      <c r="F577" s="116">
        <f t="shared" si="16"/>
        <v>0</v>
      </c>
      <c r="G577" s="169"/>
      <c r="H577" s="126"/>
    </row>
    <row r="578" spans="1:8" ht="32.25" thickBot="1">
      <c r="A578" s="429" t="s">
        <v>735</v>
      </c>
      <c r="B578" s="115" t="s">
        <v>736</v>
      </c>
      <c r="C578" s="116">
        <f t="shared" si="12"/>
        <v>11265100</v>
      </c>
      <c r="D578" s="204">
        <f>D579+D580+D585+D586+D587+D588+D589+D590+D591+D592+D593+D594+D595+D596</f>
        <v>11265100</v>
      </c>
      <c r="E578" s="204">
        <f>E579+E580+E585+E586+E587+E588+E589+E590+E591+E592+E593+E594+E595+E596</f>
        <v>0</v>
      </c>
      <c r="F578" s="116">
        <f t="shared" si="16"/>
        <v>5524310.6800000006</v>
      </c>
      <c r="G578" s="204">
        <f>G579+G580+G585+G586+G587+G588+G589+G590+G591+G592+G593+G594+G595+G596</f>
        <v>5524310.6800000006</v>
      </c>
      <c r="H578" s="204">
        <f>H579+H580+H585+H586+H587+H588+H589+H590+H591+H592+H593+H594+H595+H596</f>
        <v>0</v>
      </c>
    </row>
    <row r="579" spans="1:8" ht="16.5">
      <c r="A579" s="405" t="s">
        <v>237</v>
      </c>
      <c r="B579" s="283" t="s">
        <v>737</v>
      </c>
      <c r="C579" s="248">
        <f t="shared" si="12"/>
        <v>585253.46</v>
      </c>
      <c r="D579" s="159">
        <v>585253.46</v>
      </c>
      <c r="E579" s="160"/>
      <c r="F579" s="211">
        <f t="shared" si="16"/>
        <v>183096.48</v>
      </c>
      <c r="G579" s="161">
        <v>183096.48</v>
      </c>
      <c r="H579" s="267"/>
    </row>
    <row r="580" spans="1:8" ht="16.5">
      <c r="A580" s="379" t="s">
        <v>241</v>
      </c>
      <c r="B580" s="191" t="s">
        <v>738</v>
      </c>
      <c r="C580" s="89">
        <f>D580</f>
        <v>176746.54</v>
      </c>
      <c r="D580" s="206">
        <v>176746.54</v>
      </c>
      <c r="E580" s="168"/>
      <c r="F580" s="89">
        <f>G580</f>
        <v>55295.15</v>
      </c>
      <c r="G580" s="287">
        <v>55295.15</v>
      </c>
      <c r="H580" s="288"/>
    </row>
    <row r="581" spans="1:8" ht="16.5">
      <c r="A581" s="379"/>
      <c r="B581" s="191" t="s">
        <v>739</v>
      </c>
      <c r="C581" s="50"/>
      <c r="D581" s="162">
        <f>D585+D586+D587+D588</f>
        <v>25920</v>
      </c>
      <c r="E581" s="162">
        <f>E585+E586+E587+E588</f>
        <v>0</v>
      </c>
      <c r="F581" s="50"/>
      <c r="G581" s="162">
        <f>G585+G586+G587+G588</f>
        <v>4772.99</v>
      </c>
      <c r="H581" s="162">
        <f>H585+H586+H587+H588</f>
        <v>0</v>
      </c>
    </row>
    <row r="582" spans="1:8" ht="16.5">
      <c r="A582" s="379"/>
      <c r="B582" s="191" t="s">
        <v>740</v>
      </c>
      <c r="C582" s="50"/>
      <c r="D582" s="162">
        <f>D589+D590+D591+D592+D593+D594</f>
        <v>47180</v>
      </c>
      <c r="E582" s="162">
        <f>E589+E590+E591+E592+E593+E594</f>
        <v>0</v>
      </c>
      <c r="F582" s="50"/>
      <c r="G582" s="162">
        <f>G589+G590+G591+G592+G593+G594</f>
        <v>23566.989999999998</v>
      </c>
      <c r="H582" s="162">
        <f>H589+H590+H591+H592+H593+H594</f>
        <v>0</v>
      </c>
    </row>
    <row r="583" spans="1:8" ht="16.5">
      <c r="A583" s="379"/>
      <c r="B583" s="191" t="s">
        <v>741</v>
      </c>
      <c r="C583" s="50"/>
      <c r="D583" s="162">
        <f>D595+D596</f>
        <v>10430000</v>
      </c>
      <c r="E583" s="162">
        <f>E595</f>
        <v>0</v>
      </c>
      <c r="F583" s="50"/>
      <c r="G583" s="162">
        <f>G595+G596</f>
        <v>5257579.07</v>
      </c>
      <c r="H583" s="162">
        <f>H595</f>
        <v>0</v>
      </c>
    </row>
    <row r="584" spans="1:8" ht="16.5">
      <c r="A584" s="379"/>
      <c r="B584" s="191" t="s">
        <v>742</v>
      </c>
      <c r="C584" s="50"/>
      <c r="D584" s="162"/>
      <c r="E584" s="162">
        <f>E596</f>
        <v>0</v>
      </c>
      <c r="F584" s="50"/>
      <c r="G584" s="162"/>
      <c r="H584" s="162">
        <f>H596</f>
        <v>0</v>
      </c>
    </row>
    <row r="585" spans="1:8" ht="16.5">
      <c r="A585" s="379" t="s">
        <v>243</v>
      </c>
      <c r="B585" s="108" t="s">
        <v>743</v>
      </c>
      <c r="C585" s="50">
        <f>D585+E585</f>
        <v>16720</v>
      </c>
      <c r="D585" s="106">
        <v>16720</v>
      </c>
      <c r="E585" s="171"/>
      <c r="F585" s="50">
        <f>G585+H585</f>
        <v>2313.2399999999998</v>
      </c>
      <c r="G585" s="124">
        <v>2313.2399999999998</v>
      </c>
      <c r="H585" s="171"/>
    </row>
    <row r="586" spans="1:8" ht="16.5">
      <c r="A586" s="379" t="s">
        <v>253</v>
      </c>
      <c r="B586" s="108" t="s">
        <v>744</v>
      </c>
      <c r="C586" s="50">
        <f>D586+E586</f>
        <v>6600</v>
      </c>
      <c r="D586" s="106">
        <v>6600</v>
      </c>
      <c r="E586" s="171"/>
      <c r="F586" s="50">
        <f>G586</f>
        <v>0</v>
      </c>
      <c r="G586" s="124"/>
      <c r="H586" s="171"/>
    </row>
    <row r="587" spans="1:8" ht="16.5">
      <c r="A587" s="379" t="s">
        <v>258</v>
      </c>
      <c r="B587" s="108" t="s">
        <v>745</v>
      </c>
      <c r="C587" s="243">
        <f>D587+E587</f>
        <v>0</v>
      </c>
      <c r="D587" s="106">
        <v>0</v>
      </c>
      <c r="E587" s="171"/>
      <c r="F587" s="50">
        <f>G587</f>
        <v>0</v>
      </c>
      <c r="G587" s="124"/>
      <c r="H587" s="171"/>
    </row>
    <row r="588" spans="1:8" ht="25.5">
      <c r="A588" s="403" t="s">
        <v>726</v>
      </c>
      <c r="B588" s="108" t="s">
        <v>746</v>
      </c>
      <c r="C588" s="243">
        <f>D588+E588</f>
        <v>2600</v>
      </c>
      <c r="D588" s="106">
        <v>2600</v>
      </c>
      <c r="E588" s="171"/>
      <c r="F588" s="50">
        <f>G588</f>
        <v>2459.75</v>
      </c>
      <c r="G588" s="124">
        <v>2459.75</v>
      </c>
      <c r="H588" s="171"/>
    </row>
    <row r="589" spans="1:8" ht="16.5">
      <c r="A589" s="379" t="s">
        <v>243</v>
      </c>
      <c r="B589" s="108" t="s">
        <v>747</v>
      </c>
      <c r="C589" s="243">
        <f>D589</f>
        <v>5580</v>
      </c>
      <c r="D589" s="106">
        <v>5580</v>
      </c>
      <c r="E589" s="171"/>
      <c r="F589" s="50">
        <f>G589</f>
        <v>2100</v>
      </c>
      <c r="G589" s="124">
        <v>2100</v>
      </c>
      <c r="H589" s="171"/>
    </row>
    <row r="590" spans="1:8" ht="16.5">
      <c r="A590" s="432" t="s">
        <v>247</v>
      </c>
      <c r="B590" s="108" t="s">
        <v>748</v>
      </c>
      <c r="C590" s="243">
        <f>D590</f>
        <v>5600</v>
      </c>
      <c r="D590" s="106">
        <v>5600</v>
      </c>
      <c r="E590" s="171"/>
      <c r="F590" s="50">
        <f>G590</f>
        <v>62.33</v>
      </c>
      <c r="G590" s="124">
        <v>62.33</v>
      </c>
      <c r="H590" s="171"/>
    </row>
    <row r="591" spans="1:8" ht="16.5">
      <c r="A591" s="432"/>
      <c r="B591" s="108" t="s">
        <v>749</v>
      </c>
      <c r="C591" s="215">
        <f>D591+E591</f>
        <v>0</v>
      </c>
      <c r="D591" s="106">
        <v>0</v>
      </c>
      <c r="E591" s="171"/>
      <c r="F591" s="50">
        <f>G591+H591</f>
        <v>0</v>
      </c>
      <c r="G591" s="124"/>
      <c r="H591" s="171"/>
    </row>
    <row r="592" spans="1:8" ht="16.5">
      <c r="A592" s="379" t="s">
        <v>253</v>
      </c>
      <c r="B592" s="108" t="s">
        <v>750</v>
      </c>
      <c r="C592" s="215">
        <f>D592+E592</f>
        <v>35000</v>
      </c>
      <c r="D592" s="106">
        <v>35000</v>
      </c>
      <c r="E592" s="150">
        <f>[1]mo!L222</f>
        <v>0</v>
      </c>
      <c r="F592" s="50">
        <f>G592+H592</f>
        <v>20539.66</v>
      </c>
      <c r="G592" s="124">
        <v>20539.66</v>
      </c>
      <c r="H592" s="150">
        <f>[1]mo!M222</f>
        <v>0</v>
      </c>
    </row>
    <row r="593" spans="1:8" ht="16.5">
      <c r="A593" s="403" t="s">
        <v>258</v>
      </c>
      <c r="B593" s="108" t="s">
        <v>751</v>
      </c>
      <c r="C593" s="215">
        <f t="shared" ref="C593:C599" si="17">D593</f>
        <v>0</v>
      </c>
      <c r="D593" s="106">
        <v>0</v>
      </c>
      <c r="E593" s="150"/>
      <c r="F593" s="215">
        <f t="shared" ref="F593:F599" si="18">G593</f>
        <v>0</v>
      </c>
      <c r="G593" s="124"/>
      <c r="H593" s="149"/>
    </row>
    <row r="594" spans="1:8" ht="25.5">
      <c r="A594" s="403" t="s">
        <v>726</v>
      </c>
      <c r="B594" s="108" t="s">
        <v>752</v>
      </c>
      <c r="C594" s="215">
        <f t="shared" si="17"/>
        <v>1000</v>
      </c>
      <c r="D594" s="106">
        <v>1000</v>
      </c>
      <c r="E594" s="166"/>
      <c r="F594" s="215">
        <f t="shared" si="18"/>
        <v>865</v>
      </c>
      <c r="G594" s="127">
        <v>865</v>
      </c>
      <c r="H594" s="268"/>
    </row>
    <row r="595" spans="1:8" ht="16.5">
      <c r="A595" s="379" t="s">
        <v>383</v>
      </c>
      <c r="B595" s="108" t="s">
        <v>753</v>
      </c>
      <c r="C595" s="215">
        <f t="shared" si="17"/>
        <v>9665000</v>
      </c>
      <c r="D595" s="106">
        <v>9665000</v>
      </c>
      <c r="E595" s="166"/>
      <c r="F595" s="215">
        <f t="shared" si="18"/>
        <v>5015579.07</v>
      </c>
      <c r="G595" s="127">
        <v>5015579.07</v>
      </c>
      <c r="H595" s="268"/>
    </row>
    <row r="596" spans="1:8" ht="26.25" thickBot="1">
      <c r="A596" s="403" t="s">
        <v>726</v>
      </c>
      <c r="B596" s="113" t="s">
        <v>754</v>
      </c>
      <c r="C596" s="217">
        <f t="shared" si="17"/>
        <v>765000</v>
      </c>
      <c r="D596" s="106">
        <v>765000</v>
      </c>
      <c r="E596" s="166"/>
      <c r="F596" s="217">
        <f t="shared" si="18"/>
        <v>242000</v>
      </c>
      <c r="G596" s="127">
        <v>242000</v>
      </c>
      <c r="H596" s="268"/>
    </row>
    <row r="597" spans="1:8" ht="17.25" thickBot="1">
      <c r="A597" s="411" t="s">
        <v>755</v>
      </c>
      <c r="B597" s="115" t="s">
        <v>756</v>
      </c>
      <c r="C597" s="116">
        <f t="shared" si="17"/>
        <v>0</v>
      </c>
      <c r="D597" s="117">
        <f>SUM(D598:D599)</f>
        <v>0</v>
      </c>
      <c r="E597" s="227"/>
      <c r="F597" s="116">
        <f t="shared" si="18"/>
        <v>0</v>
      </c>
      <c r="G597" s="286">
        <f>SUM(G598:G599)</f>
        <v>0</v>
      </c>
      <c r="H597" s="228"/>
    </row>
    <row r="598" spans="1:8" ht="25.5">
      <c r="A598" s="405" t="s">
        <v>757</v>
      </c>
      <c r="B598" s="289" t="s">
        <v>758</v>
      </c>
      <c r="C598" s="211">
        <f t="shared" si="17"/>
        <v>0</v>
      </c>
      <c r="D598" s="106"/>
      <c r="E598" s="121"/>
      <c r="F598" s="211">
        <f t="shared" si="18"/>
        <v>0</v>
      </c>
      <c r="G598" s="122"/>
      <c r="H598" s="145"/>
    </row>
    <row r="599" spans="1:8" ht="26.25" thickBot="1">
      <c r="A599" s="403" t="s">
        <v>726</v>
      </c>
      <c r="B599" s="290" t="s">
        <v>759</v>
      </c>
      <c r="C599" s="89">
        <f t="shared" si="17"/>
        <v>0</v>
      </c>
      <c r="D599" s="154"/>
      <c r="E599" s="126"/>
      <c r="F599" s="215">
        <f t="shared" si="18"/>
        <v>0</v>
      </c>
      <c r="G599" s="169"/>
      <c r="H599" s="235"/>
    </row>
    <row r="600" spans="1:8" ht="32.25" thickBot="1">
      <c r="A600" s="429" t="s">
        <v>760</v>
      </c>
      <c r="B600" s="291" t="s">
        <v>761</v>
      </c>
      <c r="C600" s="116">
        <f>D600+E600</f>
        <v>838300</v>
      </c>
      <c r="D600" s="292">
        <f>D601+D602+D603+D606+D607+D608+D609+D610+D611+D612+D613+D614+D615+D616</f>
        <v>838300</v>
      </c>
      <c r="E600" s="118">
        <f>SUM(E601:E616)</f>
        <v>0</v>
      </c>
      <c r="F600" s="116">
        <f>G600+H600</f>
        <v>256132.57</v>
      </c>
      <c r="G600" s="292">
        <f>G601+G602+G603+G606+G607+G608+G609+G610+G611+G612+G613+G614+G615+G616</f>
        <v>256132.57</v>
      </c>
      <c r="H600" s="174">
        <f>SUM(H601:H616)</f>
        <v>0</v>
      </c>
    </row>
    <row r="601" spans="1:8" ht="16.5">
      <c r="A601" s="405" t="s">
        <v>237</v>
      </c>
      <c r="B601" s="296" t="s">
        <v>762</v>
      </c>
      <c r="C601" s="105">
        <f>D601+E601</f>
        <v>585323.28</v>
      </c>
      <c r="D601" s="162">
        <v>585323.28</v>
      </c>
      <c r="E601" s="293"/>
      <c r="F601" s="105">
        <f>G601+H601</f>
        <v>181100.12</v>
      </c>
      <c r="G601" s="294">
        <v>181100.12</v>
      </c>
      <c r="H601" s="295"/>
    </row>
    <row r="602" spans="1:8" ht="16.5">
      <c r="A602" s="379" t="s">
        <v>241</v>
      </c>
      <c r="B602" s="296" t="s">
        <v>763</v>
      </c>
      <c r="C602" s="50">
        <f t="shared" ref="C602:C632" si="19">D602+E602</f>
        <v>176767.63</v>
      </c>
      <c r="D602" s="162">
        <v>176767.63</v>
      </c>
      <c r="E602" s="171"/>
      <c r="F602" s="50">
        <f t="shared" ref="F602:F615" si="20">G602+H602</f>
        <v>55156.14</v>
      </c>
      <c r="G602" s="163">
        <v>55156.14</v>
      </c>
      <c r="H602" s="171"/>
    </row>
    <row r="603" spans="1:8" ht="16.5">
      <c r="A603" s="379" t="s">
        <v>239</v>
      </c>
      <c r="B603" s="296" t="s">
        <v>764</v>
      </c>
      <c r="C603" s="50">
        <f t="shared" si="19"/>
        <v>17670</v>
      </c>
      <c r="D603" s="162">
        <v>17670</v>
      </c>
      <c r="E603" s="160"/>
      <c r="F603" s="50">
        <f t="shared" si="20"/>
        <v>0</v>
      </c>
      <c r="G603" s="161"/>
      <c r="H603" s="267"/>
    </row>
    <row r="604" spans="1:8" ht="16.5">
      <c r="A604" s="379"/>
      <c r="B604" s="296" t="s">
        <v>765</v>
      </c>
      <c r="C604" s="50"/>
      <c r="D604" s="162">
        <f>D606+D607+D608+D609</f>
        <v>37251</v>
      </c>
      <c r="E604" s="160"/>
      <c r="F604" s="50"/>
      <c r="G604" s="161">
        <f>G606+G607+G608+G609</f>
        <v>15722.310000000001</v>
      </c>
      <c r="H604" s="267"/>
    </row>
    <row r="605" spans="1:8" ht="16.5">
      <c r="A605" s="379"/>
      <c r="B605" s="296" t="s">
        <v>766</v>
      </c>
      <c r="C605" s="50"/>
      <c r="D605" s="162">
        <f>D610+D611+D612+D613+D614+D615+D616</f>
        <v>21288.09</v>
      </c>
      <c r="E605" s="160"/>
      <c r="F605" s="50"/>
      <c r="G605" s="161">
        <f>G610+G611+G612+G613+G614+G615+G616</f>
        <v>4154</v>
      </c>
      <c r="H605" s="267"/>
    </row>
    <row r="606" spans="1:8" ht="16.5">
      <c r="A606" s="379" t="s">
        <v>243</v>
      </c>
      <c r="B606" s="296" t="s">
        <v>767</v>
      </c>
      <c r="C606" s="50">
        <f t="shared" si="19"/>
        <v>17275</v>
      </c>
      <c r="D606" s="109">
        <v>17275</v>
      </c>
      <c r="E606" s="160"/>
      <c r="F606" s="50">
        <f t="shared" si="20"/>
        <v>2000</v>
      </c>
      <c r="G606" s="122">
        <v>2000</v>
      </c>
      <c r="H606" s="267"/>
    </row>
    <row r="607" spans="1:8" ht="16.5">
      <c r="A607" s="379" t="s">
        <v>253</v>
      </c>
      <c r="B607" s="296" t="s">
        <v>768</v>
      </c>
      <c r="C607" s="50">
        <f t="shared" si="19"/>
        <v>7357</v>
      </c>
      <c r="D607" s="109">
        <v>7357</v>
      </c>
      <c r="E607" s="160"/>
      <c r="F607" s="50">
        <f t="shared" si="20"/>
        <v>7200</v>
      </c>
      <c r="G607" s="122">
        <v>7200</v>
      </c>
      <c r="H607" s="267"/>
    </row>
    <row r="608" spans="1:8" ht="16.5">
      <c r="A608" s="403" t="s">
        <v>258</v>
      </c>
      <c r="B608" s="296" t="s">
        <v>769</v>
      </c>
      <c r="C608" s="50">
        <f t="shared" si="19"/>
        <v>5000</v>
      </c>
      <c r="D608" s="109">
        <v>5000</v>
      </c>
      <c r="E608" s="160"/>
      <c r="F608" s="50">
        <f>G608</f>
        <v>0</v>
      </c>
      <c r="G608" s="122"/>
      <c r="H608" s="267"/>
    </row>
    <row r="609" spans="1:8" ht="25.5">
      <c r="A609" s="403" t="s">
        <v>726</v>
      </c>
      <c r="B609" s="296" t="s">
        <v>770</v>
      </c>
      <c r="C609" s="50">
        <f>D609+E609</f>
        <v>7619</v>
      </c>
      <c r="D609" s="109">
        <v>7619</v>
      </c>
      <c r="E609" s="160"/>
      <c r="F609" s="50">
        <f>G609</f>
        <v>6522.31</v>
      </c>
      <c r="G609" s="122">
        <v>6522.31</v>
      </c>
      <c r="H609" s="267"/>
    </row>
    <row r="610" spans="1:8" ht="16.5">
      <c r="A610" s="379" t="s">
        <v>243</v>
      </c>
      <c r="B610" s="296" t="s">
        <v>771</v>
      </c>
      <c r="C610" s="50">
        <f t="shared" si="19"/>
        <v>2200</v>
      </c>
      <c r="D610" s="109">
        <v>2200</v>
      </c>
      <c r="E610" s="160">
        <f>[1]mo!L221</f>
        <v>0</v>
      </c>
      <c r="F610" s="50">
        <f t="shared" si="20"/>
        <v>0</v>
      </c>
      <c r="G610" s="122"/>
      <c r="H610" s="267">
        <f>[1]mo!M221</f>
        <v>0</v>
      </c>
    </row>
    <row r="611" spans="1:8" ht="16.5">
      <c r="A611" s="379" t="s">
        <v>245</v>
      </c>
      <c r="B611" s="296" t="s">
        <v>772</v>
      </c>
      <c r="C611" s="50">
        <f t="shared" si="19"/>
        <v>0</v>
      </c>
      <c r="D611" s="109">
        <v>0</v>
      </c>
      <c r="E611" s="160"/>
      <c r="F611" s="50">
        <f t="shared" si="20"/>
        <v>0</v>
      </c>
      <c r="G611" s="122"/>
      <c r="H611" s="160"/>
    </row>
    <row r="612" spans="1:8" ht="16.5">
      <c r="A612" s="432" t="s">
        <v>247</v>
      </c>
      <c r="B612" s="296" t="s">
        <v>773</v>
      </c>
      <c r="C612" s="50">
        <f>D612+E612</f>
        <v>8088</v>
      </c>
      <c r="D612" s="109">
        <v>8088</v>
      </c>
      <c r="E612" s="171"/>
      <c r="F612" s="50">
        <f>G612</f>
        <v>2519</v>
      </c>
      <c r="G612" s="122">
        <v>2519</v>
      </c>
      <c r="H612" s="160">
        <f>[1]mo!M222</f>
        <v>0</v>
      </c>
    </row>
    <row r="613" spans="1:8" ht="16.5">
      <c r="A613" s="432"/>
      <c r="B613" s="296" t="s">
        <v>774</v>
      </c>
      <c r="C613" s="50">
        <f t="shared" ref="C613" si="21">D613+E613</f>
        <v>1000</v>
      </c>
      <c r="D613" s="109">
        <v>1000</v>
      </c>
      <c r="E613" s="171"/>
      <c r="F613" s="50">
        <f t="shared" si="20"/>
        <v>0</v>
      </c>
      <c r="G613" s="122"/>
      <c r="H613" s="160"/>
    </row>
    <row r="614" spans="1:8" ht="16.5">
      <c r="A614" s="379" t="s">
        <v>253</v>
      </c>
      <c r="B614" s="296" t="s">
        <v>775</v>
      </c>
      <c r="C614" s="50">
        <f t="shared" si="19"/>
        <v>0</v>
      </c>
      <c r="D614" s="109">
        <v>0</v>
      </c>
      <c r="E614" s="171"/>
      <c r="F614" s="50">
        <f t="shared" si="20"/>
        <v>0</v>
      </c>
      <c r="G614" s="124"/>
      <c r="H614" s="171"/>
    </row>
    <row r="615" spans="1:8" ht="16.5">
      <c r="A615" s="403" t="s">
        <v>258</v>
      </c>
      <c r="B615" s="296" t="s">
        <v>776</v>
      </c>
      <c r="C615" s="50">
        <f t="shared" si="19"/>
        <v>5000</v>
      </c>
      <c r="D615" s="109">
        <v>5000</v>
      </c>
      <c r="E615" s="297"/>
      <c r="F615" s="50">
        <f t="shared" si="20"/>
        <v>0</v>
      </c>
      <c r="G615" s="124"/>
      <c r="H615" s="282"/>
    </row>
    <row r="616" spans="1:8" ht="26.25" thickBot="1">
      <c r="A616" s="403" t="s">
        <v>726</v>
      </c>
      <c r="B616" s="298" t="s">
        <v>777</v>
      </c>
      <c r="C616" s="89">
        <f t="shared" si="19"/>
        <v>5000.09</v>
      </c>
      <c r="D616" s="154">
        <v>5000.09</v>
      </c>
      <c r="E616" s="166"/>
      <c r="F616" s="89">
        <f>G616+H616</f>
        <v>1635</v>
      </c>
      <c r="G616" s="169">
        <v>1635</v>
      </c>
      <c r="H616" s="126"/>
    </row>
    <row r="617" spans="1:8" ht="17.25" thickBot="1">
      <c r="A617" s="429" t="s">
        <v>778</v>
      </c>
      <c r="B617" s="299" t="s">
        <v>779</v>
      </c>
      <c r="C617" s="116">
        <f t="shared" si="19"/>
        <v>411700</v>
      </c>
      <c r="D617" s="204">
        <f>SUM(D618:D623)</f>
        <v>291700</v>
      </c>
      <c r="E617" s="118">
        <f>SUM(E618:E623)</f>
        <v>120000</v>
      </c>
      <c r="F617" s="116">
        <f t="shared" ref="F617:F626" si="22">G617+H617</f>
        <v>114735</v>
      </c>
      <c r="G617" s="119">
        <f>SUM(G618:G623)</f>
        <v>75635</v>
      </c>
      <c r="H617" s="276">
        <f>SUM(H618:H623)</f>
        <v>39100</v>
      </c>
    </row>
    <row r="618" spans="1:8" ht="16.5">
      <c r="A618" s="379" t="s">
        <v>245</v>
      </c>
      <c r="B618" s="104" t="s">
        <v>780</v>
      </c>
      <c r="C618" s="139">
        <f t="shared" si="19"/>
        <v>99635</v>
      </c>
      <c r="D618" s="300">
        <v>69635</v>
      </c>
      <c r="E618" s="121">
        <f>[1]mo!L224</f>
        <v>30000</v>
      </c>
      <c r="F618" s="139">
        <f t="shared" si="22"/>
        <v>89635</v>
      </c>
      <c r="G618" s="122">
        <v>69635</v>
      </c>
      <c r="H618" s="121">
        <f>[1]mo!M224</f>
        <v>20000</v>
      </c>
    </row>
    <row r="619" spans="1:8" ht="16.5">
      <c r="A619" s="379" t="s">
        <v>251</v>
      </c>
      <c r="B619" s="104" t="s">
        <v>781</v>
      </c>
      <c r="C619" s="248">
        <f>D619+E619</f>
        <v>0</v>
      </c>
      <c r="D619" s="106"/>
      <c r="E619" s="121"/>
      <c r="F619" s="211">
        <f t="shared" si="22"/>
        <v>0</v>
      </c>
      <c r="G619" s="122"/>
      <c r="H619" s="149"/>
    </row>
    <row r="620" spans="1:8" ht="16.5">
      <c r="A620" s="379" t="s">
        <v>256</v>
      </c>
      <c r="B620" s="104" t="s">
        <v>782</v>
      </c>
      <c r="C620" s="50">
        <f t="shared" si="19"/>
        <v>44800</v>
      </c>
      <c r="D620" s="106">
        <v>14800</v>
      </c>
      <c r="E620" s="121">
        <f>[1]mo!L225</f>
        <v>30000</v>
      </c>
      <c r="F620" s="211">
        <f t="shared" si="22"/>
        <v>2200</v>
      </c>
      <c r="G620" s="122"/>
      <c r="H620" s="145">
        <f>[1]mo!M225</f>
        <v>2200</v>
      </c>
    </row>
    <row r="621" spans="1:8" ht="16.5">
      <c r="A621" s="379" t="s">
        <v>253</v>
      </c>
      <c r="B621" s="104" t="s">
        <v>783</v>
      </c>
      <c r="C621" s="50">
        <f t="shared" si="19"/>
        <v>153465</v>
      </c>
      <c r="D621" s="106">
        <v>107465</v>
      </c>
      <c r="E621" s="121">
        <f>[1]mo!L226</f>
        <v>46000</v>
      </c>
      <c r="F621" s="211">
        <f t="shared" si="22"/>
        <v>14400</v>
      </c>
      <c r="G621" s="122"/>
      <c r="H621" s="145">
        <f>[1]mo!M226</f>
        <v>14400</v>
      </c>
    </row>
    <row r="622" spans="1:8" ht="16.5">
      <c r="A622" s="403" t="s">
        <v>258</v>
      </c>
      <c r="B622" s="104" t="s">
        <v>784</v>
      </c>
      <c r="C622" s="50">
        <f t="shared" si="19"/>
        <v>98800</v>
      </c>
      <c r="D622" s="109">
        <v>88800</v>
      </c>
      <c r="E622" s="150">
        <f>[1]mo!L227</f>
        <v>10000</v>
      </c>
      <c r="F622" s="215">
        <f t="shared" si="22"/>
        <v>0</v>
      </c>
      <c r="G622" s="124"/>
      <c r="H622" s="149">
        <f>[1]mo!M235</f>
        <v>0</v>
      </c>
    </row>
    <row r="623" spans="1:8" ht="26.25" thickBot="1">
      <c r="A623" s="403" t="s">
        <v>260</v>
      </c>
      <c r="B623" s="104" t="s">
        <v>785</v>
      </c>
      <c r="C623" s="89">
        <f t="shared" si="19"/>
        <v>15000</v>
      </c>
      <c r="D623" s="154">
        <v>11000</v>
      </c>
      <c r="E623" s="126">
        <f>[1]mo!L228</f>
        <v>4000</v>
      </c>
      <c r="F623" s="89">
        <f t="shared" si="22"/>
        <v>8500</v>
      </c>
      <c r="G623" s="169">
        <v>6000</v>
      </c>
      <c r="H623" s="235">
        <f>[1]mo!M228</f>
        <v>2500</v>
      </c>
    </row>
    <row r="624" spans="1:8" ht="30.75" thickBot="1">
      <c r="A624" s="433" t="s">
        <v>786</v>
      </c>
      <c r="B624" s="231" t="s">
        <v>787</v>
      </c>
      <c r="C624" s="131">
        <f>D624+E624</f>
        <v>412500</v>
      </c>
      <c r="D624" s="117"/>
      <c r="E624" s="118">
        <f>SUM(D625:E630)</f>
        <v>412500</v>
      </c>
      <c r="F624" s="131">
        <f t="shared" si="22"/>
        <v>86382.41</v>
      </c>
      <c r="G624" s="119">
        <f>G626</f>
        <v>0</v>
      </c>
      <c r="H624" s="174">
        <f>SUM(H625:H630)</f>
        <v>86382.41</v>
      </c>
    </row>
    <row r="625" spans="1:8" ht="16.5">
      <c r="A625" s="434" t="s">
        <v>245</v>
      </c>
      <c r="B625" s="301" t="s">
        <v>788</v>
      </c>
      <c r="C625" s="302">
        <f>E625</f>
        <v>25000</v>
      </c>
      <c r="D625" s="106"/>
      <c r="E625" s="121">
        <f>[1]mo!L232</f>
        <v>25000</v>
      </c>
      <c r="F625" s="302">
        <f>H625</f>
        <v>20934.41</v>
      </c>
      <c r="G625" s="122"/>
      <c r="H625" s="121">
        <f>[1]mo!M232</f>
        <v>20934.41</v>
      </c>
    </row>
    <row r="626" spans="1:8" ht="16.5">
      <c r="A626" s="379" t="s">
        <v>253</v>
      </c>
      <c r="B626" s="191" t="s">
        <v>789</v>
      </c>
      <c r="C626" s="50">
        <f>-D626+E626</f>
        <v>217500</v>
      </c>
      <c r="D626" s="109"/>
      <c r="E626" s="150">
        <f>[1]mo!L233</f>
        <v>217500</v>
      </c>
      <c r="F626" s="50">
        <f t="shared" si="22"/>
        <v>60248</v>
      </c>
      <c r="G626" s="124"/>
      <c r="H626" s="150">
        <f>[1]mo!M233</f>
        <v>60248</v>
      </c>
    </row>
    <row r="627" spans="1:8" ht="16.5">
      <c r="A627" s="379" t="s">
        <v>256</v>
      </c>
      <c r="B627" s="191" t="s">
        <v>790</v>
      </c>
      <c r="C627" s="50">
        <f>E627</f>
        <v>40000</v>
      </c>
      <c r="D627" s="109"/>
      <c r="E627" s="150">
        <f>[1]mo!L234</f>
        <v>40000</v>
      </c>
      <c r="F627" s="50">
        <f>H627</f>
        <v>5200</v>
      </c>
      <c r="G627" s="124"/>
      <c r="H627" s="150">
        <f>[1]mo!M234</f>
        <v>5200</v>
      </c>
    </row>
    <row r="628" spans="1:8" ht="16.5">
      <c r="A628" s="403" t="s">
        <v>258</v>
      </c>
      <c r="B628" s="191" t="s">
        <v>791</v>
      </c>
      <c r="C628" s="50">
        <f>E628</f>
        <v>18000</v>
      </c>
      <c r="D628" s="109"/>
      <c r="E628" s="150">
        <f>[1]mo!L235</f>
        <v>18000</v>
      </c>
      <c r="F628" s="50">
        <f>H628</f>
        <v>0</v>
      </c>
      <c r="G628" s="124"/>
      <c r="H628" s="150">
        <f>[1]mo!M235</f>
        <v>0</v>
      </c>
    </row>
    <row r="629" spans="1:8" ht="16.5">
      <c r="A629" s="403"/>
      <c r="B629" s="301" t="s">
        <v>792</v>
      </c>
      <c r="C629" s="50">
        <f>E629</f>
        <v>10000</v>
      </c>
      <c r="D629" s="111"/>
      <c r="E629" s="166">
        <f>[1]mo!L236</f>
        <v>10000</v>
      </c>
      <c r="F629" s="50">
        <f>H629</f>
        <v>0</v>
      </c>
      <c r="G629" s="127"/>
      <c r="H629" s="166">
        <f>[1]mo!M236</f>
        <v>0</v>
      </c>
    </row>
    <row r="630" spans="1:8" ht="26.25" thickBot="1">
      <c r="A630" s="403" t="s">
        <v>726</v>
      </c>
      <c r="B630" s="301" t="s">
        <v>793</v>
      </c>
      <c r="C630" s="153">
        <f>E630</f>
        <v>102000</v>
      </c>
      <c r="D630" s="111"/>
      <c r="E630" s="166">
        <f>[1]mo!L237</f>
        <v>102000</v>
      </c>
      <c r="F630" s="153">
        <f>H630</f>
        <v>0</v>
      </c>
      <c r="G630" s="127"/>
      <c r="H630" s="166">
        <f>[1]mo!M237</f>
        <v>0</v>
      </c>
    </row>
    <row r="631" spans="1:8" ht="32.25" thickBot="1">
      <c r="A631" s="435" t="s">
        <v>794</v>
      </c>
      <c r="B631" s="115" t="s">
        <v>795</v>
      </c>
      <c r="C631" s="131">
        <f t="shared" si="19"/>
        <v>216500</v>
      </c>
      <c r="D631" s="119">
        <f>D632</f>
        <v>216500</v>
      </c>
      <c r="E631" s="118">
        <f>E632</f>
        <v>0</v>
      </c>
      <c r="F631" s="131">
        <f>G631+H631</f>
        <v>0</v>
      </c>
      <c r="G631" s="119">
        <f>G632</f>
        <v>0</v>
      </c>
      <c r="H631" s="303">
        <f>H632</f>
        <v>0</v>
      </c>
    </row>
    <row r="632" spans="1:8" ht="26.25" thickBot="1">
      <c r="A632" s="410" t="s">
        <v>796</v>
      </c>
      <c r="B632" s="176" t="s">
        <v>797</v>
      </c>
      <c r="C632" s="89">
        <f t="shared" si="19"/>
        <v>216500</v>
      </c>
      <c r="D632" s="154">
        <v>216500</v>
      </c>
      <c r="E632" s="126">
        <f>[1]mo!L239</f>
        <v>0</v>
      </c>
      <c r="F632" s="89">
        <f>G632+H632</f>
        <v>0</v>
      </c>
      <c r="G632" s="169"/>
      <c r="H632" s="173">
        <f>[1]mo!M239</f>
        <v>0</v>
      </c>
    </row>
    <row r="633" spans="1:8" ht="17.25" thickBot="1">
      <c r="A633" s="404" t="s">
        <v>798</v>
      </c>
      <c r="B633" s="208" t="s">
        <v>799</v>
      </c>
      <c r="C633" s="116"/>
      <c r="D633" s="204">
        <f>D634</f>
        <v>6424200</v>
      </c>
      <c r="E633" s="118">
        <f>E634</f>
        <v>7239600</v>
      </c>
      <c r="F633" s="116"/>
      <c r="G633" s="119">
        <f>G634</f>
        <v>160000</v>
      </c>
      <c r="H633" s="304">
        <f>H634</f>
        <v>1216544.95</v>
      </c>
    </row>
    <row r="634" spans="1:8" ht="26.25" thickBot="1">
      <c r="A634" s="436" t="s">
        <v>800</v>
      </c>
      <c r="B634" s="305" t="s">
        <v>801</v>
      </c>
      <c r="C634" s="114"/>
      <c r="D634" s="306">
        <v>6424200</v>
      </c>
      <c r="E634" s="307">
        <f>[1]mo!L240</f>
        <v>7239600</v>
      </c>
      <c r="F634" s="114"/>
      <c r="G634" s="308">
        <v>160000</v>
      </c>
      <c r="H634" s="309">
        <f>[1]mo!M240</f>
        <v>1216544.95</v>
      </c>
    </row>
    <row r="635" spans="1:8" ht="17.25" thickBot="1">
      <c r="A635" s="437" t="s">
        <v>802</v>
      </c>
      <c r="B635" s="310" t="s">
        <v>803</v>
      </c>
      <c r="C635" s="311">
        <f>C132+C239+C249+C306+C348+C393+C490+C547+C559+C617+C631+C624</f>
        <v>328994610.15999997</v>
      </c>
      <c r="D635" s="311">
        <f>D132+D249+D306+D348+D393+D490+D547+D559+D617+D631+D633</f>
        <v>276667660.15999997</v>
      </c>
      <c r="E635" s="311">
        <f>E132+E249+E306+E348+E393+E490+E547+E559+E239+E624+E633+E631+E617</f>
        <v>65990750</v>
      </c>
      <c r="F635" s="311">
        <f>F132+F239+F249+F306+F348+F393+F490+F547+F559+F617+F631+F624</f>
        <v>114447882.3</v>
      </c>
      <c r="G635" s="311">
        <f>G132+G239+G249+G306+G348+G393+G490+G547+G559+G617+G631+G633</f>
        <v>99439846.390000001</v>
      </c>
      <c r="H635" s="311">
        <f>H132+H239+H249+H306+H348+H393+H490+H547+H559+H617+H624+H633</f>
        <v>16384580.859999999</v>
      </c>
    </row>
    <row r="636" spans="1:8" ht="25.5">
      <c r="A636" s="438" t="s">
        <v>804</v>
      </c>
      <c r="B636" s="312" t="s">
        <v>805</v>
      </c>
      <c r="C636" s="313">
        <f>C122-C635</f>
        <v>-4656910.1599999666</v>
      </c>
      <c r="D636" s="313">
        <f>D122-D635</f>
        <v>-2554860.1599999666</v>
      </c>
      <c r="E636" s="313">
        <f>E122-E635</f>
        <v>-2102050</v>
      </c>
      <c r="F636" s="313">
        <f>F122-F635</f>
        <v>4125522.6899999827</v>
      </c>
      <c r="G636" s="313">
        <f>G122-G635</f>
        <v>2175338.9600000083</v>
      </c>
      <c r="H636" s="313">
        <f>H122-H635</f>
        <v>1950183.7300000004</v>
      </c>
    </row>
    <row r="637" spans="1:8" ht="16.5">
      <c r="A637" s="439"/>
      <c r="B637" s="314"/>
      <c r="C637" s="315" t="s">
        <v>230</v>
      </c>
      <c r="D637" s="315" t="s">
        <v>229</v>
      </c>
      <c r="E637" s="315" t="s">
        <v>230</v>
      </c>
      <c r="F637" s="315" t="s">
        <v>231</v>
      </c>
      <c r="G637" s="315" t="s">
        <v>231</v>
      </c>
      <c r="H637" s="315" t="s">
        <v>231</v>
      </c>
    </row>
    <row r="638" spans="1:8" ht="16.5">
      <c r="A638" s="440" t="s">
        <v>806</v>
      </c>
      <c r="B638" s="316" t="s">
        <v>807</v>
      </c>
      <c r="C638" s="73">
        <f>D638+E638</f>
        <v>13663800</v>
      </c>
      <c r="D638" s="317">
        <f>D633</f>
        <v>6424200</v>
      </c>
      <c r="E638" s="317">
        <f>E634</f>
        <v>7239600</v>
      </c>
      <c r="F638" s="73">
        <f>G638+H638</f>
        <v>1376544.95</v>
      </c>
      <c r="G638" s="317">
        <f>G633</f>
        <v>160000</v>
      </c>
      <c r="H638" s="317">
        <f>H633</f>
        <v>1216544.95</v>
      </c>
    </row>
    <row r="639" spans="1:8" ht="16.5">
      <c r="A639" s="441"/>
      <c r="B639" s="318"/>
      <c r="C639" s="319"/>
      <c r="D639" s="320" t="s">
        <v>808</v>
      </c>
      <c r="E639" s="321"/>
      <c r="F639" s="319"/>
      <c r="G639" s="320" t="s">
        <v>809</v>
      </c>
      <c r="H639" s="321"/>
    </row>
    <row r="640" spans="1:8" ht="25.5">
      <c r="A640" s="442" t="s">
        <v>810</v>
      </c>
      <c r="B640" s="322" t="s">
        <v>805</v>
      </c>
      <c r="C640" s="323"/>
      <c r="D640" s="324">
        <f>D127-D642</f>
        <v>-3370260.1599999666</v>
      </c>
      <c r="E640" s="325"/>
      <c r="F640" s="323"/>
      <c r="G640" s="324">
        <f>G127-G642</f>
        <v>1118794.0100000054</v>
      </c>
      <c r="H640" s="325"/>
    </row>
    <row r="641" spans="1:8" ht="16.5">
      <c r="A641" s="443"/>
      <c r="B641" s="326"/>
      <c r="C641" s="89"/>
      <c r="D641" s="327" t="s">
        <v>811</v>
      </c>
      <c r="E641" s="327"/>
      <c r="F641" s="89"/>
      <c r="G641" s="327" t="s">
        <v>812</v>
      </c>
      <c r="H641" s="327"/>
    </row>
    <row r="642" spans="1:8" ht="32.25" thickBot="1">
      <c r="A642" s="443"/>
      <c r="B642" s="328" t="s">
        <v>802</v>
      </c>
      <c r="C642" s="329" t="s">
        <v>813</v>
      </c>
      <c r="D642" s="330">
        <f>D635-D638</f>
        <v>270243460.15999997</v>
      </c>
      <c r="E642" s="330"/>
      <c r="F642" s="331"/>
      <c r="G642" s="330">
        <f>G635-G638</f>
        <v>99279846.390000001</v>
      </c>
      <c r="H642" s="327"/>
    </row>
    <row r="643" spans="1:8" ht="16.5">
      <c r="A643" s="399" t="s">
        <v>15</v>
      </c>
      <c r="B643" s="91" t="s">
        <v>16</v>
      </c>
      <c r="C643" s="332" t="s">
        <v>17</v>
      </c>
      <c r="D643" s="333"/>
      <c r="E643" s="334"/>
      <c r="F643" s="332" t="s">
        <v>18</v>
      </c>
      <c r="G643" s="333"/>
      <c r="H643" s="335"/>
    </row>
    <row r="644" spans="1:8" ht="66">
      <c r="A644" s="444"/>
      <c r="B644" s="23"/>
      <c r="C644" s="336" t="s">
        <v>19</v>
      </c>
      <c r="D644" s="337" t="s">
        <v>20</v>
      </c>
      <c r="E644" s="338" t="s">
        <v>21</v>
      </c>
      <c r="F644" s="336" t="s">
        <v>19</v>
      </c>
      <c r="G644" s="337" t="s">
        <v>20</v>
      </c>
      <c r="H644" s="339" t="s">
        <v>21</v>
      </c>
    </row>
    <row r="645" spans="1:8" ht="17.25" thickBot="1">
      <c r="A645" s="445"/>
      <c r="B645" s="340"/>
      <c r="C645" s="341" t="s">
        <v>23</v>
      </c>
      <c r="D645" s="341">
        <v>11</v>
      </c>
      <c r="E645" s="342">
        <v>12</v>
      </c>
      <c r="F645" s="341" t="s">
        <v>24</v>
      </c>
      <c r="G645" s="341">
        <v>21</v>
      </c>
      <c r="H645" s="343">
        <v>22</v>
      </c>
    </row>
    <row r="646" spans="1:8" ht="57">
      <c r="A646" s="446" t="s">
        <v>814</v>
      </c>
      <c r="B646" s="344" t="s">
        <v>815</v>
      </c>
      <c r="C646" s="345">
        <f t="shared" ref="C646:C651" si="23">D646+E646</f>
        <v>6036000</v>
      </c>
      <c r="D646" s="183">
        <v>6036000</v>
      </c>
      <c r="E646" s="145"/>
      <c r="F646" s="345">
        <f t="shared" ref="F646:F651" si="24">G646+H646</f>
        <v>0</v>
      </c>
      <c r="G646" s="346"/>
      <c r="H646" s="347"/>
    </row>
    <row r="647" spans="1:8" ht="42.75">
      <c r="A647" s="447" t="s">
        <v>816</v>
      </c>
      <c r="B647" s="348" t="s">
        <v>817</v>
      </c>
      <c r="C647" s="36">
        <f t="shared" si="23"/>
        <v>0</v>
      </c>
      <c r="D647" s="109"/>
      <c r="E647" s="149">
        <f>[1]mo!L247</f>
        <v>0</v>
      </c>
      <c r="F647" s="36">
        <f t="shared" si="24"/>
        <v>0</v>
      </c>
      <c r="G647" s="349"/>
      <c r="H647" s="38"/>
    </row>
    <row r="648" spans="1:8" ht="51">
      <c r="A648" s="448" t="s">
        <v>818</v>
      </c>
      <c r="B648" s="350" t="s">
        <v>819</v>
      </c>
      <c r="C648" s="36">
        <f t="shared" si="23"/>
        <v>0</v>
      </c>
      <c r="D648" s="109"/>
      <c r="E648" s="149"/>
      <c r="F648" s="36">
        <f t="shared" si="24"/>
        <v>0</v>
      </c>
      <c r="G648" s="37"/>
      <c r="H648" s="125"/>
    </row>
    <row r="649" spans="1:8" ht="51">
      <c r="A649" s="448" t="s">
        <v>820</v>
      </c>
      <c r="B649" s="348" t="s">
        <v>821</v>
      </c>
      <c r="C649" s="36">
        <f t="shared" si="23"/>
        <v>0</v>
      </c>
      <c r="D649" s="109"/>
      <c r="E649" s="149">
        <f>[1]mo!L248</f>
        <v>0</v>
      </c>
      <c r="F649" s="36">
        <f t="shared" si="24"/>
        <v>0</v>
      </c>
      <c r="G649" s="37"/>
      <c r="H649" s="125">
        <f>[1]mo!M248</f>
        <v>0</v>
      </c>
    </row>
    <row r="650" spans="1:8" ht="51">
      <c r="A650" s="448" t="s">
        <v>822</v>
      </c>
      <c r="B650" s="350" t="s">
        <v>823</v>
      </c>
      <c r="C650" s="36">
        <f t="shared" si="23"/>
        <v>-4636000</v>
      </c>
      <c r="D650" s="109">
        <f>-3898000+(-738000)</f>
        <v>-4636000</v>
      </c>
      <c r="E650" s="149"/>
      <c r="F650" s="36">
        <f t="shared" si="24"/>
        <v>0</v>
      </c>
      <c r="G650" s="351"/>
      <c r="H650" s="125"/>
    </row>
    <row r="651" spans="1:8" ht="51">
      <c r="A651" s="448" t="s">
        <v>824</v>
      </c>
      <c r="B651" s="348" t="s">
        <v>825</v>
      </c>
      <c r="C651" s="36">
        <f t="shared" si="23"/>
        <v>0</v>
      </c>
      <c r="D651" s="37"/>
      <c r="E651" s="352">
        <f>[1]mo!L249</f>
        <v>0</v>
      </c>
      <c r="F651" s="36">
        <f t="shared" si="24"/>
        <v>0</v>
      </c>
      <c r="G651" s="37"/>
      <c r="H651" s="125">
        <f>[1]mo!M249</f>
        <v>0</v>
      </c>
    </row>
    <row r="652" spans="1:8" ht="25.5">
      <c r="A652" s="448" t="s">
        <v>826</v>
      </c>
      <c r="B652" s="348" t="s">
        <v>827</v>
      </c>
      <c r="C652" s="36">
        <f>C653+C654+C655+C656</f>
        <v>3256910.1599999666</v>
      </c>
      <c r="D652" s="353">
        <f>D653+D655</f>
        <v>1154860.1599999666</v>
      </c>
      <c r="E652" s="354">
        <f>[1]mo!L251</f>
        <v>2102050</v>
      </c>
      <c r="F652" s="36">
        <f>(F653+F654)+(F655+F656)</f>
        <v>-4125522.6900000125</v>
      </c>
      <c r="G652" s="40">
        <f>G653+G655</f>
        <v>-2175338.9600000083</v>
      </c>
      <c r="H652" s="38">
        <f>[1]mo!M251</f>
        <v>-1950183.7300000004</v>
      </c>
    </row>
    <row r="653" spans="1:8" ht="25.5">
      <c r="A653" s="448" t="s">
        <v>828</v>
      </c>
      <c r="B653" s="350" t="s">
        <v>829</v>
      </c>
      <c r="C653" s="73">
        <f>D653-C659</f>
        <v>-272909200</v>
      </c>
      <c r="D653" s="37">
        <f>-(D122+D646+D648)</f>
        <v>-280148800</v>
      </c>
      <c r="E653" s="352"/>
      <c r="F653" s="73">
        <f>G653</f>
        <v>-102638890.11000001</v>
      </c>
      <c r="G653" s="37">
        <f>-(G122+G646+G648)+(-650407.81)+(-256017.59)+(-117279.36)</f>
        <v>-102638890.11000001</v>
      </c>
      <c r="H653" s="125"/>
    </row>
    <row r="654" spans="1:8" ht="25.5">
      <c r="A654" s="448" t="s">
        <v>830</v>
      </c>
      <c r="B654" s="348" t="s">
        <v>831</v>
      </c>
      <c r="C654" s="36">
        <f>E654-C660</f>
        <v>-57464500</v>
      </c>
      <c r="D654" s="37"/>
      <c r="E654" s="149">
        <f>[1]mo!L252</f>
        <v>-63888700</v>
      </c>
      <c r="F654" s="36">
        <f>H654</f>
        <v>-18666746.98</v>
      </c>
      <c r="G654" s="40"/>
      <c r="H654" s="125">
        <f>[1]mo!M252</f>
        <v>-18666746.98</v>
      </c>
    </row>
    <row r="655" spans="1:8" ht="25.5">
      <c r="A655" s="448" t="s">
        <v>832</v>
      </c>
      <c r="B655" s="350" t="s">
        <v>833</v>
      </c>
      <c r="C655" s="73">
        <f>D655-C661</f>
        <v>274879460.15999997</v>
      </c>
      <c r="D655" s="37">
        <f>D635-D650</f>
        <v>281303660.15999997</v>
      </c>
      <c r="E655" s="352"/>
      <c r="F655" s="73">
        <f>G655</f>
        <v>100463551.15000001</v>
      </c>
      <c r="G655" s="37">
        <f>G635-G650+650407.81+256017.59+117279.36</f>
        <v>100463551.15000001</v>
      </c>
      <c r="H655" s="38"/>
    </row>
    <row r="656" spans="1:8" ht="25.5">
      <c r="A656" s="448" t="s">
        <v>834</v>
      </c>
      <c r="B656" s="348" t="s">
        <v>835</v>
      </c>
      <c r="C656" s="36">
        <f>E656-C662</f>
        <v>58751150</v>
      </c>
      <c r="D656" s="37"/>
      <c r="E656" s="149">
        <f>[1]mo!L253</f>
        <v>65990750</v>
      </c>
      <c r="F656" s="36">
        <f>H656</f>
        <v>16716563.249999998</v>
      </c>
      <c r="G656" s="40"/>
      <c r="H656" s="38">
        <f>[1]mo!M253</f>
        <v>16716563.249999998</v>
      </c>
    </row>
    <row r="657" spans="1:8" ht="30">
      <c r="A657" s="449" t="s">
        <v>836</v>
      </c>
      <c r="B657" s="355" t="s">
        <v>837</v>
      </c>
      <c r="C657" s="356">
        <f>C646+C647+C650+C651+C653+C654+C655+C656+C648</f>
        <v>4656910.1599999666</v>
      </c>
      <c r="D657" s="356">
        <f>D646+D648+D650+D652</f>
        <v>2554860.1599999666</v>
      </c>
      <c r="E657" s="357">
        <f>[1]mo!L255</f>
        <v>2102050</v>
      </c>
      <c r="F657" s="356">
        <f>F646+F647+F650+F651+F653+F654+F655+F656+F648</f>
        <v>-4125522.6900000144</v>
      </c>
      <c r="G657" s="356">
        <f>G646+G648+G650+G652</f>
        <v>-2175338.9600000083</v>
      </c>
      <c r="H657" s="356">
        <f>[1]mo!M255</f>
        <v>-1950183.7300000004</v>
      </c>
    </row>
    <row r="658" spans="1:8" ht="16.5">
      <c r="A658" s="450"/>
      <c r="B658" s="358"/>
      <c r="C658" s="359" t="s">
        <v>231</v>
      </c>
      <c r="D658" s="359" t="s">
        <v>229</v>
      </c>
      <c r="E658" s="360" t="s">
        <v>230</v>
      </c>
      <c r="F658" s="359" t="s">
        <v>231</v>
      </c>
      <c r="G658" s="359" t="s">
        <v>231</v>
      </c>
      <c r="H658" s="359" t="s">
        <v>232</v>
      </c>
    </row>
    <row r="659" spans="1:8" ht="16.5">
      <c r="A659" s="451" t="s">
        <v>838</v>
      </c>
      <c r="B659" s="350" t="s">
        <v>829</v>
      </c>
      <c r="C659" s="359">
        <f>D659+E659</f>
        <v>-7239600</v>
      </c>
      <c r="D659" s="359">
        <f>-D125</f>
        <v>-7239600</v>
      </c>
      <c r="E659" s="359"/>
      <c r="F659" s="359">
        <f>G659+H659</f>
        <v>-1216544.95</v>
      </c>
      <c r="G659" s="359">
        <f>-G125</f>
        <v>-1216544.95</v>
      </c>
      <c r="H659" s="359"/>
    </row>
    <row r="660" spans="1:8" ht="16.5">
      <c r="A660" s="451" t="s">
        <v>839</v>
      </c>
      <c r="B660" s="348" t="s">
        <v>831</v>
      </c>
      <c r="C660" s="359">
        <f>D660+E660</f>
        <v>-6424200</v>
      </c>
      <c r="D660" s="359"/>
      <c r="E660" s="359">
        <f>-E124</f>
        <v>-6424200</v>
      </c>
      <c r="F660" s="359">
        <f>G660+H660</f>
        <v>-160000</v>
      </c>
      <c r="G660" s="359"/>
      <c r="H660" s="359">
        <f>-H124</f>
        <v>-160000</v>
      </c>
    </row>
    <row r="661" spans="1:8" ht="16.5">
      <c r="A661" s="451" t="s">
        <v>839</v>
      </c>
      <c r="B661" s="350" t="s">
        <v>833</v>
      </c>
      <c r="C661" s="359">
        <f>D661+E661</f>
        <v>6424200</v>
      </c>
      <c r="D661" s="359">
        <f>D638</f>
        <v>6424200</v>
      </c>
      <c r="E661" s="359"/>
      <c r="F661" s="359">
        <f>G661+H661</f>
        <v>160000</v>
      </c>
      <c r="G661" s="359">
        <f>G638</f>
        <v>160000</v>
      </c>
      <c r="H661" s="359"/>
    </row>
    <row r="662" spans="1:8" ht="16.5">
      <c r="A662" s="451" t="s">
        <v>839</v>
      </c>
      <c r="B662" s="348" t="s">
        <v>835</v>
      </c>
      <c r="C662" s="359">
        <f>D662+E662</f>
        <v>7239600</v>
      </c>
      <c r="D662" s="359"/>
      <c r="E662" s="359">
        <f>E638</f>
        <v>7239600</v>
      </c>
      <c r="F662" s="359">
        <f>G662+H662</f>
        <v>1216544.95</v>
      </c>
      <c r="G662" s="359"/>
      <c r="H662" s="359">
        <f>H638</f>
        <v>1216544.95</v>
      </c>
    </row>
    <row r="663" spans="1:8">
      <c r="A663" s="380"/>
      <c r="D663" s="361" t="s">
        <v>23</v>
      </c>
      <c r="F663" s="362" t="s">
        <v>24</v>
      </c>
      <c r="G663" s="363">
        <f>G665-G664</f>
        <v>-2175338.96</v>
      </c>
      <c r="H663" s="363">
        <f>H665-H664</f>
        <v>-1950183.73</v>
      </c>
    </row>
    <row r="664" spans="1:8" ht="15.75">
      <c r="A664" s="452" t="s">
        <v>840</v>
      </c>
      <c r="D664" s="364">
        <f>C646+C650+C653+C655</f>
        <v>3370260.1599999666</v>
      </c>
      <c r="F664" s="364">
        <f>F646+F650+F653+F655</f>
        <v>-2175338.9600000083</v>
      </c>
      <c r="G664" s="365">
        <v>3330058.6</v>
      </c>
      <c r="H664" s="363">
        <f>[1]mo!M263</f>
        <v>4572259.59</v>
      </c>
    </row>
    <row r="665" spans="1:8">
      <c r="A665" s="452" t="s">
        <v>841</v>
      </c>
      <c r="C665" t="s">
        <v>842</v>
      </c>
      <c r="G665" s="363">
        <v>1154719.6399999999</v>
      </c>
      <c r="H665" s="363">
        <f>[1]mo!M264</f>
        <v>2622075.86</v>
      </c>
    </row>
    <row r="666" spans="1:8" ht="15.75">
      <c r="A666" s="452" t="s">
        <v>843</v>
      </c>
      <c r="F666" s="365"/>
      <c r="G666" s="366"/>
      <c r="H666" s="365"/>
    </row>
    <row r="667" spans="1:8" ht="15.75">
      <c r="A667" s="453" t="s">
        <v>844</v>
      </c>
      <c r="B667" s="367"/>
      <c r="C667" s="367"/>
      <c r="D667" s="368" t="s">
        <v>845</v>
      </c>
      <c r="E667" s="369"/>
      <c r="F667" s="370"/>
      <c r="G667" s="371" t="s">
        <v>846</v>
      </c>
      <c r="H667" s="8"/>
    </row>
    <row r="668" spans="1:8" ht="25.5">
      <c r="A668" s="453" t="s">
        <v>847</v>
      </c>
      <c r="B668" s="367"/>
      <c r="C668" s="367"/>
      <c r="D668" s="372" t="s">
        <v>848</v>
      </c>
      <c r="E668" s="373"/>
      <c r="F668" s="373"/>
      <c r="G668" s="374"/>
      <c r="H668" t="s">
        <v>849</v>
      </c>
    </row>
    <row r="669" spans="1:8">
      <c r="A669" s="454"/>
      <c r="B669" s="375"/>
      <c r="C669" s="375"/>
      <c r="D669" s="373"/>
      <c r="E669" s="373"/>
      <c r="F669" s="373"/>
      <c r="G669" s="374"/>
    </row>
    <row r="670" spans="1:8">
      <c r="A670" s="453" t="s">
        <v>850</v>
      </c>
      <c r="B670" s="367"/>
      <c r="C670" s="367"/>
      <c r="D670" s="376" t="s">
        <v>851</v>
      </c>
      <c r="E670" s="373"/>
      <c r="F670" s="373"/>
      <c r="G670" s="374"/>
    </row>
    <row r="671" spans="1:8">
      <c r="A671" s="39"/>
      <c r="B671" s="39"/>
      <c r="C671" s="39"/>
      <c r="D671" s="374"/>
      <c r="E671" s="374"/>
      <c r="F671" s="374"/>
      <c r="G671" s="374"/>
    </row>
    <row r="672" spans="1:8" ht="15.75">
      <c r="A672" s="39"/>
      <c r="B672" s="377">
        <v>242</v>
      </c>
      <c r="C672" s="39"/>
      <c r="D672" s="378">
        <f>D152+D166+D194+D222+D271+D282+D298+D324+D332+D410+D434+D472+D509+D531+D581+D604</f>
        <v>3794822.29</v>
      </c>
      <c r="E672" s="378"/>
      <c r="F672" s="378"/>
      <c r="G672" s="378">
        <f>G152+G166+G194+G222+G271+G282+G298+G324+G332+G410+G434+G472+G509+G531+G581+G604</f>
        <v>1565943.57</v>
      </c>
    </row>
    <row r="673" spans="1:7" ht="15.75">
      <c r="A673" s="39"/>
      <c r="B673" s="377">
        <v>244</v>
      </c>
      <c r="C673" s="39"/>
      <c r="D673" s="378">
        <f>D153+D167+D186+D195+D223+D261+D272+D283+D299+D325+D333+D341+D342+D346+D372+D412+D436+D456+D473+D510+D532+D582+D605+D617</f>
        <v>47800434.089999996</v>
      </c>
      <c r="E673" s="378"/>
      <c r="F673" s="378"/>
      <c r="G673" s="378">
        <f>G153+G167+G186+G195+G223+G261+G272+G283+G299+G325+G333+G340+G346+G372+G412+G436+G456+G473+G510+G532+G582+G605+G617</f>
        <v>9641072.0700000003</v>
      </c>
    </row>
  </sheetData>
  <mergeCells count="16">
    <mergeCell ref="A129:A130"/>
    <mergeCell ref="B129:B130"/>
    <mergeCell ref="C129:E129"/>
    <mergeCell ref="F129:H129"/>
    <mergeCell ref="A643:A644"/>
    <mergeCell ref="B643:B644"/>
    <mergeCell ref="C643:E643"/>
    <mergeCell ref="F643:H643"/>
    <mergeCell ref="A6:G6"/>
    <mergeCell ref="A7:E7"/>
    <mergeCell ref="F7:G7"/>
    <mergeCell ref="A10:G10"/>
    <mergeCell ref="A13:A14"/>
    <mergeCell ref="B13:B14"/>
    <mergeCell ref="C13:E13"/>
    <mergeCell ref="F13:H13"/>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2016-05-23T05:06:59Z</dcterms:modified>
</cp:coreProperties>
</file>